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autoCompressPictures="0"/>
  <bookViews>
    <workbookView xWindow="0" yWindow="0" windowWidth="25600" windowHeight="16060" tabRatio="712" activeTab="6"/>
  </bookViews>
  <sheets>
    <sheet name="Cost Summary" sheetId="1" r:id="rId1"/>
    <sheet name="Materials" sheetId="2" r:id="rId2"/>
    <sheet name="Travel" sheetId="3" r:id="rId3"/>
    <sheet name="Subcontractors" sheetId="5" r:id="rId4"/>
    <sheet name="ODC1 Data Collection &amp; Outreach" sheetId="6" r:id="rId5"/>
    <sheet name="ODC2 Host Country Meeting Costs" sheetId="7" r:id="rId6"/>
    <sheet name="UMN" sheetId="8" r:id="rId7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8" l="1"/>
  <c r="I6" i="8"/>
  <c r="J6" i="8"/>
  <c r="D7" i="8"/>
  <c r="I7" i="8"/>
  <c r="J7" i="8"/>
  <c r="J8" i="8"/>
  <c r="J10" i="8"/>
  <c r="J11" i="8"/>
  <c r="J12" i="8"/>
  <c r="J14" i="8"/>
  <c r="J17" i="8"/>
  <c r="J19" i="8"/>
  <c r="J21" i="8"/>
  <c r="E6" i="8"/>
  <c r="E7" i="8"/>
  <c r="E8" i="8"/>
  <c r="E10" i="8"/>
  <c r="E11" i="8"/>
  <c r="E12" i="8"/>
  <c r="E14" i="8"/>
  <c r="E17" i="8"/>
  <c r="E19" i="8"/>
  <c r="E21" i="8"/>
  <c r="D16" i="1"/>
  <c r="L6" i="8"/>
  <c r="L7" i="8"/>
  <c r="L8" i="8"/>
  <c r="L10" i="8"/>
  <c r="L11" i="8"/>
  <c r="L12" i="8"/>
  <c r="L14" i="8"/>
  <c r="L17" i="8"/>
  <c r="G14" i="1"/>
  <c r="G5" i="1"/>
  <c r="G6" i="1"/>
  <c r="G8" i="1"/>
  <c r="F10" i="1"/>
  <c r="E10" i="1"/>
  <c r="G10" i="1"/>
  <c r="G12" i="1"/>
  <c r="F19" i="1"/>
  <c r="G19" i="1"/>
  <c r="D13" i="1"/>
  <c r="D14" i="1"/>
  <c r="D15" i="1"/>
  <c r="D8" i="1"/>
  <c r="C10" i="1"/>
  <c r="D10" i="1"/>
  <c r="D12" i="1"/>
  <c r="D17" i="1"/>
  <c r="C19" i="1"/>
  <c r="D19" i="1"/>
  <c r="D21" i="1"/>
  <c r="L19" i="8"/>
  <c r="L21" i="8"/>
  <c r="H7" i="8"/>
  <c r="C7" i="8"/>
  <c r="H6" i="8"/>
  <c r="C6" i="8"/>
  <c r="G15" i="1"/>
  <c r="I5" i="7"/>
  <c r="I6" i="7"/>
  <c r="I7" i="7"/>
  <c r="I9" i="7"/>
  <c r="I10" i="7"/>
  <c r="I12" i="7"/>
  <c r="I14" i="7"/>
  <c r="I15" i="7"/>
  <c r="I17" i="7"/>
  <c r="I20" i="7"/>
  <c r="I21" i="7"/>
  <c r="I22" i="7"/>
  <c r="I23" i="7"/>
  <c r="I25" i="7"/>
  <c r="I29" i="7"/>
  <c r="I31" i="7"/>
  <c r="I33" i="7"/>
  <c r="I34" i="7"/>
  <c r="I35" i="7"/>
  <c r="I36" i="7"/>
  <c r="I37" i="7"/>
  <c r="I39" i="7"/>
  <c r="I41" i="7"/>
  <c r="I7" i="6"/>
  <c r="I8" i="6"/>
  <c r="I9" i="6"/>
  <c r="I10" i="6"/>
  <c r="I11" i="6"/>
  <c r="I12" i="6"/>
  <c r="I13" i="6"/>
  <c r="I19" i="6"/>
  <c r="I15" i="6"/>
  <c r="I18" i="6"/>
  <c r="I20" i="6"/>
  <c r="I21" i="6"/>
  <c r="I23" i="6"/>
  <c r="I28" i="6"/>
  <c r="I26" i="6"/>
  <c r="I27" i="6"/>
  <c r="I29" i="6"/>
  <c r="I30" i="6"/>
  <c r="I31" i="6"/>
  <c r="I32" i="6"/>
  <c r="I33" i="6"/>
  <c r="I38" i="6"/>
  <c r="I42" i="6"/>
  <c r="I43" i="6"/>
  <c r="I46" i="6"/>
  <c r="I48" i="6"/>
  <c r="I49" i="6"/>
  <c r="I53" i="6"/>
  <c r="I28" i="7"/>
  <c r="L32" i="3"/>
  <c r="F4" i="2"/>
  <c r="F5" i="2"/>
  <c r="L14" i="3"/>
  <c r="B7" i="5"/>
  <c r="D24" i="1"/>
  <c r="G16" i="1"/>
  <c r="G17" i="1"/>
  <c r="G21" i="1"/>
  <c r="G24" i="1"/>
  <c r="B25" i="1"/>
  <c r="F3" i="2"/>
  <c r="B6" i="2"/>
  <c r="C48" i="3"/>
  <c r="D46" i="3"/>
  <c r="J41" i="3"/>
  <c r="L41" i="3"/>
  <c r="D37" i="3"/>
  <c r="J32" i="3"/>
  <c r="D28" i="3"/>
  <c r="J23" i="3"/>
  <c r="L23" i="3"/>
  <c r="D19" i="3"/>
  <c r="J14" i="3"/>
  <c r="D10" i="3"/>
  <c r="J5" i="3"/>
  <c r="L5" i="3"/>
  <c r="D11" i="1"/>
  <c r="E6" i="1"/>
  <c r="E5" i="1"/>
</calcChain>
</file>

<file path=xl/sharedStrings.xml><?xml version="1.0" encoding="utf-8"?>
<sst xmlns="http://schemas.openxmlformats.org/spreadsheetml/2006/main" count="427" uniqueCount="224">
  <si>
    <t>Base Period</t>
  </si>
  <si>
    <t>Option I</t>
  </si>
  <si>
    <t>Cost Element</t>
  </si>
  <si>
    <t>Rate</t>
  </si>
  <si>
    <t>Quantity</t>
  </si>
  <si>
    <t>Total Amount</t>
  </si>
  <si>
    <t>Rate</t>
  </si>
  <si>
    <t>Quantity</t>
  </si>
  <si>
    <t>Total Amount</t>
  </si>
  <si>
    <t>Hrly</t>
  </si>
  <si>
    <t># Hrs</t>
  </si>
  <si>
    <t>Hrly</t>
  </si>
  <si>
    <t># Hrs</t>
  </si>
  <si>
    <t>TOTAL DIRECT LABOR</t>
  </si>
  <si>
    <t>XX</t>
  </si>
  <si>
    <t>XX</t>
  </si>
  <si>
    <t>LABOR BURDEN</t>
  </si>
  <si>
    <t>Rate</t>
  </si>
  <si>
    <t>Lbr Burden Applied to</t>
  </si>
  <si>
    <t>Total Amount</t>
  </si>
  <si>
    <t>Rate</t>
  </si>
  <si>
    <t>Lbr Burden Applied to</t>
  </si>
  <si>
    <t>Total Amount</t>
  </si>
  <si>
    <t>FRINGE BENEFITS</t>
  </si>
  <si>
    <t>OVERHEAD</t>
  </si>
  <si>
    <t>%</t>
  </si>
  <si>
    <t>$</t>
  </si>
  <si>
    <t>$</t>
  </si>
  <si>
    <t>TOTAL LABOR BURDEN</t>
  </si>
  <si>
    <t>TOTAL MATL/EQUIPMENT</t>
  </si>
  <si>
    <t>TOTAL TRAVEL COSTS</t>
  </si>
  <si>
    <t>TOTAL ALL OTHER DIRECT COSTS</t>
  </si>
  <si>
    <t>TOTAL SUBCONTRACTOR COSTS</t>
  </si>
  <si>
    <t>TOTAL DIRECT COSTS</t>
  </si>
  <si>
    <t>G&amp;A, F&amp;A, FCCM</t>
  </si>
  <si>
    <t>Rate</t>
  </si>
  <si>
    <t>Rate Applied to</t>
  </si>
  <si>
    <t>Total Amount</t>
  </si>
  <si>
    <t>Rate</t>
  </si>
  <si>
    <t>Rate Applied to</t>
  </si>
  <si>
    <t>Total Amount</t>
  </si>
  <si>
    <t>G&amp;A OR F&amp;A</t>
  </si>
  <si>
    <t>FACILITIES CAPITAL COST OF MONEY (FCCM) (Attach Completed DD Form 1861)</t>
  </si>
  <si>
    <t>$</t>
  </si>
  <si>
    <t>TOTAL COSTS</t>
  </si>
  <si>
    <t>FEE/PROFIT</t>
  </si>
  <si>
    <t>Fee Rate</t>
  </si>
  <si>
    <t>Fee Rate Applied to: (total cost, excluding travel &amp;FCCM)</t>
  </si>
  <si>
    <t>Total Amount</t>
  </si>
  <si>
    <t>Fee Rate</t>
  </si>
  <si>
    <t>Fee Rate Applied to: (total cost, excluding travel &amp;FCCM)</t>
  </si>
  <si>
    <t>Total Amount</t>
  </si>
  <si>
    <t>FEE OR PROFIT</t>
  </si>
  <si>
    <t>%</t>
  </si>
  <si>
    <t>$</t>
  </si>
  <si>
    <t>%</t>
  </si>
  <si>
    <t>$</t>
  </si>
  <si>
    <t>$</t>
  </si>
  <si>
    <t>TOTAL COST PLUS FEE</t>
  </si>
  <si>
    <t>Item</t>
  </si>
  <si>
    <t>Manufacturer</t>
  </si>
  <si>
    <t>Part Number</t>
  </si>
  <si>
    <t>Unit Price</t>
  </si>
  <si>
    <t>Quantity</t>
  </si>
  <si>
    <t>Total Price</t>
  </si>
  <si>
    <t>Contract Period</t>
  </si>
  <si>
    <t>Additional Information</t>
  </si>
  <si>
    <t>Computers</t>
  </si>
  <si>
    <t>Apple</t>
  </si>
  <si>
    <t>Trip #:</t>
  </si>
  <si>
    <t>Location:</t>
  </si>
  <si>
    <t>Contract Period</t>
  </si>
  <si>
    <t>Purpose:</t>
  </si>
  <si>
    <t>Days</t>
  </si>
  <si>
    <t># of People</t>
  </si>
  <si>
    <t>Description</t>
  </si>
  <si>
    <t>Airfare</t>
  </si>
  <si>
    <t>Per Diem</t>
  </si>
  <si>
    <t>Lodging</t>
  </si>
  <si>
    <t>Other</t>
  </si>
  <si>
    <t>Total</t>
  </si>
  <si>
    <t>Itemized Expenses for "Other"</t>
  </si>
  <si>
    <t>Description</t>
  </si>
  <si>
    <t>Amount</t>
  </si>
  <si>
    <t>Total:</t>
  </si>
  <si>
    <t>Total Price</t>
  </si>
  <si>
    <t>Contract Period</t>
  </si>
  <si>
    <t>Additional Information</t>
  </si>
  <si>
    <t>Year 1</t>
  </si>
  <si>
    <t>Year 2</t>
  </si>
  <si>
    <t xml:space="preserve">PI - Dr. Andrew G. Huff </t>
  </si>
  <si>
    <t>EcoHealth Alliance COST SUMMARY</t>
  </si>
  <si>
    <t>Dr. Maureen Miller</t>
  </si>
  <si>
    <t>Transportation to/from airport</t>
  </si>
  <si>
    <t>University of Minnesota</t>
  </si>
  <si>
    <t>Dr. Dominic Travis &amp; Dr. Mac Farnham</t>
  </si>
  <si>
    <t>13 inch MacBook Air</t>
  </si>
  <si>
    <t>Tablet</t>
  </si>
  <si>
    <t>iPad Air 2</t>
  </si>
  <si>
    <t>n/a</t>
  </si>
  <si>
    <t>Years 1 and 2</t>
  </si>
  <si>
    <t>Cameroon Partners</t>
  </si>
  <si>
    <t>Cameroon partners</t>
  </si>
  <si>
    <t>Survey data collection tool</t>
  </si>
  <si>
    <t>Survey Software License - annual</t>
  </si>
  <si>
    <t>Annual software fee per tablet</t>
  </si>
  <si>
    <t>TOTAL REQUESTED</t>
  </si>
  <si>
    <t>Company or Institution Name</t>
  </si>
  <si>
    <t>Local transport in Cameroon</t>
  </si>
  <si>
    <t>TRAVEL ESTIMATED COST</t>
  </si>
  <si>
    <t>ESTIMATED TOTAL</t>
  </si>
  <si>
    <t>NO.</t>
  </si>
  <si>
    <t>CATEGORY</t>
  </si>
  <si>
    <t>VOLUME</t>
  </si>
  <si>
    <t>FREQUENCY</t>
  </si>
  <si>
    <t xml:space="preserve">COST/ UNIT </t>
  </si>
  <si>
    <t>($) TOTAL LOCAL CURRENCY</t>
  </si>
  <si>
    <t>ITEMS</t>
  </si>
  <si>
    <t>VOL</t>
  </si>
  <si>
    <t xml:space="preserve">  UNIT</t>
  </si>
  <si>
    <t>FREQ</t>
  </si>
  <si>
    <t>UNIT</t>
  </si>
  <si>
    <t>RP</t>
  </si>
  <si>
    <t>SUB TOTAL(Rp)</t>
  </si>
  <si>
    <t>I</t>
  </si>
  <si>
    <t>Data collection (earl-mid Year 1)</t>
  </si>
  <si>
    <t>person</t>
  </si>
  <si>
    <t xml:space="preserve">days </t>
  </si>
  <si>
    <t>Breakfast, lunch and dinner</t>
  </si>
  <si>
    <t xml:space="preserve">person </t>
  </si>
  <si>
    <t>Airtime communication</t>
  </si>
  <si>
    <t>Card</t>
  </si>
  <si>
    <t>Groups discussion</t>
  </si>
  <si>
    <t>Value Added Tax (VAT)</t>
  </si>
  <si>
    <t>Subtotal</t>
  </si>
  <si>
    <t>II</t>
  </si>
  <si>
    <t>Poster</t>
  </si>
  <si>
    <t>unit</t>
  </si>
  <si>
    <t>Radio</t>
  </si>
  <si>
    <t>Group discussion with local leader, local institutions</t>
  </si>
  <si>
    <t>III</t>
  </si>
  <si>
    <t>Community outreach (Year 2)</t>
  </si>
  <si>
    <t>IV</t>
  </si>
  <si>
    <t>V</t>
  </si>
  <si>
    <t xml:space="preserve"> </t>
  </si>
  <si>
    <t xml:space="preserve">VI </t>
  </si>
  <si>
    <t>VII</t>
  </si>
  <si>
    <t>Subtotal VAT:</t>
  </si>
  <si>
    <t>GRAND TOTAL without VAT</t>
  </si>
  <si>
    <t>COST/ UNIT US $</t>
  </si>
  <si>
    <t>TOTAL LOCAL CURRENCY</t>
  </si>
  <si>
    <t>Comments</t>
  </si>
  <si>
    <t xml:space="preserve">Workshop facilitators </t>
  </si>
  <si>
    <t>Epidemiology and Public Health association</t>
  </si>
  <si>
    <t>OPERATIONS (Supplies, Communication, Rental, Photocopies &amp; Other Operational expenses)</t>
  </si>
  <si>
    <t>1)initial inception meeting</t>
  </si>
  <si>
    <t xml:space="preserve">Meeting supplies </t>
  </si>
  <si>
    <t>2) year 1-2 half way meeting</t>
  </si>
  <si>
    <t>3) final wrap up meeting</t>
  </si>
  <si>
    <t>2 days meeting x 3 meetings</t>
  </si>
  <si>
    <t xml:space="preserve">TRANSPORTATION (Local, Material &amp; Staff Transport) </t>
  </si>
  <si>
    <t xml:space="preserve">pple </t>
  </si>
  <si>
    <t>trip</t>
  </si>
  <si>
    <t xml:space="preserve">trips </t>
  </si>
  <si>
    <t xml:space="preserve">Venue rental </t>
  </si>
  <si>
    <t xml:space="preserve">lodging including breakfast </t>
  </si>
  <si>
    <t>Coffee break</t>
  </si>
  <si>
    <t xml:space="preserve">breaks </t>
  </si>
  <si>
    <t xml:space="preserve">Refreshment/lunch </t>
  </si>
  <si>
    <t>ACTIVITIES:</t>
  </si>
  <si>
    <t>MEDIA &amp; INFO (If Applicable)</t>
  </si>
  <si>
    <t>GRAND TOTAL with VAT</t>
  </si>
  <si>
    <t>REMARKS</t>
  </si>
  <si>
    <t>Including coffee break and lunch (45 persons)</t>
  </si>
  <si>
    <t xml:space="preserve">WC basin </t>
  </si>
  <si>
    <t>Communication materials (End of Year 1 )</t>
  </si>
  <si>
    <t>Douala, Cameroon</t>
  </si>
  <si>
    <t>Kickoff Meeting</t>
  </si>
  <si>
    <t>Biannual Follow-up Meeting</t>
  </si>
  <si>
    <t>Year 2 meeting</t>
  </si>
  <si>
    <t xml:space="preserve">Douala, Cameroon Biannual </t>
  </si>
  <si>
    <t>Follow-up Meeting (Year 2)</t>
  </si>
  <si>
    <t>Project Wrap-up Meeting</t>
  </si>
  <si>
    <t xml:space="preserve">Serge Tchuenteu Nzietchueng, Dr. Kuete Fidèle,  Dr. Dapi Nzefa,&amp; Dr. Loul  Séverin </t>
  </si>
  <si>
    <t xml:space="preserve">Serge Tchuenteu Nzietchueng, Dr. Kuete Fidèle, Dr. Dapi Nzefa,&amp; Dr. Loul  Séverin </t>
  </si>
  <si>
    <t xml:space="preserve">Transport from Yaoundé to </t>
  </si>
  <si>
    <t>Transport within the town</t>
  </si>
  <si>
    <t>Accommodation</t>
  </si>
  <si>
    <t>Per diem</t>
  </si>
  <si>
    <t>lump sum</t>
  </si>
  <si>
    <t>Community Radio</t>
  </si>
  <si>
    <t>communication misc.</t>
  </si>
  <si>
    <t>Members of the committee, professional associations, universities, ……</t>
  </si>
  <si>
    <t xml:space="preserve">PROJECT MANAGEMENT(Salaries, Consultancy Fees &amp; etc.) </t>
  </si>
  <si>
    <t xml:space="preserve">Transport participants in Yaoundé </t>
  </si>
  <si>
    <t xml:space="preserve">Road transport participants to Yaoundé </t>
  </si>
  <si>
    <t>MEETING EXPENSES (Accommodation, Consumption and other facilities)</t>
  </si>
  <si>
    <t xml:space="preserve">Per diem </t>
  </si>
  <si>
    <t xml:space="preserve">Misc. </t>
  </si>
  <si>
    <t xml:space="preserve">lump sum </t>
  </si>
  <si>
    <t>YEAR 1</t>
  </si>
  <si>
    <t>YEAR 2</t>
  </si>
  <si>
    <t>06/01/15 - 05/31/16</t>
  </si>
  <si>
    <t>06/01/16 - 05/31/17</t>
  </si>
  <si>
    <t>TOTAL</t>
  </si>
  <si>
    <t>PERSONNEL</t>
  </si>
  <si>
    <t>Effort</t>
  </si>
  <si>
    <t>Cal months</t>
  </si>
  <si>
    <t>Base Salary</t>
  </si>
  <si>
    <t>06/01/15 - 05/31/17</t>
  </si>
  <si>
    <t>Dominic Travis, PI</t>
  </si>
  <si>
    <t>Mac Farnham, Co-I</t>
  </si>
  <si>
    <t>Total Salary</t>
  </si>
  <si>
    <t>FRINGE</t>
  </si>
  <si>
    <t>Total Fringe</t>
  </si>
  <si>
    <t>TOTAL PERSONNEL</t>
  </si>
  <si>
    <t>INDIRECT COSTS (26% MTDC)</t>
  </si>
  <si>
    <t>Dr. William Karesh</t>
  </si>
  <si>
    <t>EcoHealth Alliance MATERIALS/EQUIPMENT</t>
  </si>
  <si>
    <t>EcoHealth Alliance TRAVEL</t>
  </si>
  <si>
    <t>EcoHealth Alliance SUBCONTRACTORS</t>
  </si>
  <si>
    <t>CAMEROON: Data Collection &amp; Outreach Part 1</t>
  </si>
  <si>
    <t>CAMEROON: Data Collection &amp; Outreach Part 2</t>
  </si>
  <si>
    <t>UMN SUBAWARD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</si>
</sst>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&quot;$&quot;#,##0.00"/>
    <numFmt numFmtId="167" formatCode="0.0%"/>
    <numFmt numFmtId="168" formatCode="&quot;$&quot;#,##0_);[Red]\(&quot;$&quot;#,##0\)"/>
    <numFmt numFmtId="169" formatCode="&quot;$&quot;#,##0"/>
    <numFmt numFmtId="170" formatCode="&quot;$&quot;#,##0.00;[Red]&quot;$&quot;#,##0.00"/>
    <numFmt numFmtId="171" formatCode="_(* #,##0.00_);_(* \(#,##0.00\);_(* &quot;-&quot;??_);_(@_)"/>
    <numFmt numFmtId="172" formatCode="_(* #,##0_);_(* \(#,##0\);_(* &quot;-&quot;??_);_(@_)"/>
  </numFmts>
  <fonts count="26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6"/>
      <name val="Arial"/>
    </font>
    <font>
      <b/>
      <sz val="8"/>
      <name val="Arial"/>
    </font>
    <font>
      <sz val="8"/>
      <name val="Arial"/>
    </font>
    <font>
      <i/>
      <sz val="8"/>
      <name val="Arial"/>
    </font>
    <font>
      <b/>
      <sz val="10"/>
      <name val="Arial"/>
    </font>
    <font>
      <b/>
      <sz val="14"/>
      <name val="Arial"/>
    </font>
    <font>
      <b/>
      <sz val="16"/>
      <color rgb="FF000000"/>
      <name val="Arial"/>
    </font>
    <font>
      <sz val="8"/>
      <color rgb="FF008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sz val="14"/>
      <name val="Arial"/>
    </font>
    <font>
      <sz val="11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10"/>
      <name val="Arial"/>
    </font>
    <font>
      <sz val="10"/>
      <color indexed="23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</font>
    <font>
      <b/>
      <sz val="12"/>
      <name val="Arial"/>
    </font>
    <font>
      <b/>
      <sz val="10"/>
      <color theme="1"/>
      <name val="Arial"/>
    </font>
    <font>
      <sz val="11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theme="0" tint="-0.499984740745262"/>
        <bgColor rgb="FFD8D8D8"/>
      </patternFill>
    </fill>
    <fill>
      <patternFill patternType="solid">
        <fgColor indexed="22"/>
        <bgColor indexed="64"/>
      </patternFill>
    </fill>
  </fills>
  <borders count="6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</borders>
  <cellStyleXfs count="8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71" fontId="18" fillId="0" borderId="16" applyFont="0" applyFill="0" applyBorder="0" applyAlignment="0" applyProtection="0"/>
    <xf numFmtId="9" fontId="18" fillId="0" borderId="16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 applyFont="1"/>
    <xf numFmtId="0" fontId="4" fillId="2" borderId="2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3" borderId="2" xfId="0" applyFont="1" applyFill="1" applyBorder="1"/>
    <xf numFmtId="166" fontId="8" fillId="0" borderId="2" xfId="0" applyNumberFormat="1" applyFont="1" applyBorder="1"/>
    <xf numFmtId="0" fontId="10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164" fontId="11" fillId="0" borderId="6" xfId="0" applyNumberFormat="1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66" fontId="11" fillId="0" borderId="9" xfId="0" applyNumberFormat="1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right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right" vertical="center" wrapText="1"/>
    </xf>
    <xf numFmtId="165" fontId="11" fillId="0" borderId="9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2" fillId="0" borderId="12" xfId="0" applyFont="1" applyBorder="1" applyAlignment="1">
      <alignment vertical="center" wrapText="1"/>
    </xf>
    <xf numFmtId="165" fontId="11" fillId="0" borderId="7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3" fillId="0" borderId="12" xfId="0" applyFont="1" applyBorder="1" applyAlignment="1">
      <alignment horizontal="right" vertical="center" wrapText="1"/>
    </xf>
    <xf numFmtId="0" fontId="15" fillId="0" borderId="16" xfId="0" applyFont="1" applyBorder="1"/>
    <xf numFmtId="0" fontId="16" fillId="0" borderId="16" xfId="0" applyFont="1" applyBorder="1"/>
    <xf numFmtId="166" fontId="11" fillId="0" borderId="9" xfId="0" applyNumberFormat="1" applyFont="1" applyBorder="1" applyAlignment="1">
      <alignment horizontal="right" vertical="center" wrapText="1"/>
    </xf>
    <xf numFmtId="166" fontId="11" fillId="0" borderId="15" xfId="0" applyNumberFormat="1" applyFont="1" applyBorder="1" applyAlignment="1">
      <alignment vertical="center" wrapText="1"/>
    </xf>
    <xf numFmtId="166" fontId="14" fillId="0" borderId="2" xfId="0" applyNumberFormat="1" applyFont="1" applyBorder="1"/>
    <xf numFmtId="0" fontId="15" fillId="0" borderId="17" xfId="0" applyFont="1" applyBorder="1" applyAlignment="1">
      <alignment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169" fontId="15" fillId="0" borderId="7" xfId="0" applyNumberFormat="1" applyFont="1" applyBorder="1" applyAlignment="1">
      <alignment horizontal="center" vertical="center"/>
    </xf>
    <xf numFmtId="168" fontId="15" fillId="0" borderId="7" xfId="0" applyNumberFormat="1" applyFont="1" applyBorder="1" applyAlignment="1">
      <alignment horizontal="center" vertical="center"/>
    </xf>
    <xf numFmtId="168" fontId="15" fillId="0" borderId="21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168" fontId="15" fillId="0" borderId="5" xfId="0" applyNumberFormat="1" applyFont="1" applyBorder="1" applyAlignment="1">
      <alignment horizontal="center"/>
    </xf>
    <xf numFmtId="168" fontId="15" fillId="0" borderId="22" xfId="0" applyNumberFormat="1" applyFont="1" applyBorder="1" applyAlignment="1">
      <alignment horizontal="center"/>
    </xf>
    <xf numFmtId="0" fontId="15" fillId="0" borderId="13" xfId="0" applyFont="1" applyBorder="1" applyAlignment="1">
      <alignment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168" fontId="15" fillId="0" borderId="16" xfId="0" applyNumberFormat="1" applyFont="1" applyBorder="1" applyAlignment="1">
      <alignment horizontal="center" vertical="center"/>
    </xf>
    <xf numFmtId="0" fontId="17" fillId="0" borderId="16" xfId="0" applyFont="1" applyBorder="1" applyAlignment="1">
      <alignment horizontal="right" vertical="center"/>
    </xf>
    <xf numFmtId="169" fontId="15" fillId="0" borderId="14" xfId="0" applyNumberFormat="1" applyFont="1" applyBorder="1" applyAlignment="1">
      <alignment horizontal="center" vertical="center"/>
    </xf>
    <xf numFmtId="168" fontId="15" fillId="0" borderId="14" xfId="0" applyNumberFormat="1" applyFont="1" applyBorder="1" applyAlignment="1">
      <alignment horizontal="center"/>
    </xf>
    <xf numFmtId="168" fontId="15" fillId="0" borderId="23" xfId="0" applyNumberFormat="1" applyFont="1" applyBorder="1" applyAlignment="1">
      <alignment horizontal="center"/>
    </xf>
    <xf numFmtId="169" fontId="11" fillId="0" borderId="7" xfId="0" applyNumberFormat="1" applyFont="1" applyBorder="1" applyAlignment="1">
      <alignment horizontal="right" vertical="center" wrapText="1"/>
    </xf>
    <xf numFmtId="0" fontId="16" fillId="0" borderId="17" xfId="0" applyFont="1" applyBorder="1" applyAlignment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168" fontId="16" fillId="0" borderId="21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vertical="center" wrapText="1"/>
    </xf>
    <xf numFmtId="166" fontId="16" fillId="0" borderId="7" xfId="0" applyNumberFormat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36" xfId="0" applyFont="1" applyBorder="1" applyAlignment="1">
      <alignment vertical="center" wrapText="1"/>
    </xf>
    <xf numFmtId="0" fontId="0" fillId="0" borderId="9" xfId="0" applyFont="1" applyBorder="1"/>
    <xf numFmtId="0" fontId="11" fillId="4" borderId="6" xfId="0" applyFont="1" applyFill="1" applyBorder="1" applyAlignment="1">
      <alignment vertical="center" wrapText="1"/>
    </xf>
    <xf numFmtId="0" fontId="10" fillId="4" borderId="6" xfId="0" applyFont="1" applyFill="1" applyBorder="1" applyAlignment="1">
      <alignment vertical="center" wrapText="1"/>
    </xf>
    <xf numFmtId="0" fontId="0" fillId="0" borderId="0" xfId="0" applyFont="1"/>
    <xf numFmtId="0" fontId="7" fillId="0" borderId="44" xfId="0" applyFont="1" applyBorder="1" applyAlignment="1">
      <alignment horizontal="centerContinuous" vertical="center"/>
    </xf>
    <xf numFmtId="0" fontId="7" fillId="0" borderId="44" xfId="0" applyFont="1" applyBorder="1" applyAlignment="1">
      <alignment horizontal="center" vertical="center"/>
    </xf>
    <xf numFmtId="0" fontId="19" fillId="5" borderId="45" xfId="0" applyFont="1" applyFill="1" applyBorder="1" applyAlignment="1">
      <alignment vertical="center"/>
    </xf>
    <xf numFmtId="0" fontId="19" fillId="5" borderId="46" xfId="0" applyFont="1" applyFill="1" applyBorder="1" applyAlignment="1">
      <alignment vertical="center"/>
    </xf>
    <xf numFmtId="0" fontId="7" fillId="0" borderId="47" xfId="0" applyFont="1" applyBorder="1" applyAlignment="1">
      <alignment vertical="center"/>
    </xf>
    <xf numFmtId="0" fontId="18" fillId="0" borderId="47" xfId="0" applyFont="1" applyBorder="1" applyAlignment="1">
      <alignment vertical="center"/>
    </xf>
    <xf numFmtId="172" fontId="18" fillId="0" borderId="47" xfId="69" applyNumberFormat="1" applyFont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18" fillId="0" borderId="48" xfId="0" applyFont="1" applyBorder="1" applyAlignment="1">
      <alignment vertical="center"/>
    </xf>
    <xf numFmtId="172" fontId="18" fillId="0" borderId="48" xfId="69" applyNumberFormat="1" applyFont="1" applyBorder="1" applyAlignment="1">
      <alignment vertical="center"/>
    </xf>
    <xf numFmtId="0" fontId="18" fillId="0" borderId="48" xfId="0" applyFont="1" applyFill="1" applyBorder="1" applyAlignment="1">
      <alignment vertical="center"/>
    </xf>
    <xf numFmtId="0" fontId="5" fillId="0" borderId="48" xfId="0" applyFont="1" applyBorder="1" applyAlignment="1">
      <alignment horizontal="center" vertical="center"/>
    </xf>
    <xf numFmtId="40" fontId="18" fillId="0" borderId="48" xfId="69" applyNumberFormat="1" applyFont="1" applyBorder="1" applyAlignment="1">
      <alignment vertical="center"/>
    </xf>
    <xf numFmtId="0" fontId="18" fillId="0" borderId="49" xfId="0" applyFont="1" applyBorder="1" applyAlignment="1">
      <alignment vertical="center"/>
    </xf>
    <xf numFmtId="0" fontId="18" fillId="0" borderId="49" xfId="0" applyFont="1" applyFill="1" applyBorder="1" applyAlignment="1">
      <alignment vertical="center"/>
    </xf>
    <xf numFmtId="0" fontId="5" fillId="0" borderId="49" xfId="0" applyFont="1" applyBorder="1" applyAlignment="1">
      <alignment horizontal="center" vertical="center"/>
    </xf>
    <xf numFmtId="40" fontId="18" fillId="0" borderId="49" xfId="69" applyNumberFormat="1" applyFont="1" applyBorder="1" applyAlignment="1">
      <alignment vertical="center"/>
    </xf>
    <xf numFmtId="0" fontId="18" fillId="0" borderId="49" xfId="0" applyFont="1" applyBorder="1" applyAlignment="1">
      <alignment horizontal="center" vertical="center"/>
    </xf>
    <xf numFmtId="9" fontId="18" fillId="0" borderId="49" xfId="70" applyFont="1" applyBorder="1" applyAlignment="1">
      <alignment horizontal="center" vertical="center"/>
    </xf>
    <xf numFmtId="0" fontId="7" fillId="0" borderId="50" xfId="0" applyFont="1" applyBorder="1" applyAlignment="1">
      <alignment vertical="center"/>
    </xf>
    <xf numFmtId="0" fontId="7" fillId="5" borderId="51" xfId="0" applyFont="1" applyFill="1" applyBorder="1" applyAlignment="1">
      <alignment vertical="center"/>
    </xf>
    <xf numFmtId="0" fontId="7" fillId="5" borderId="52" xfId="0" applyFont="1" applyFill="1" applyBorder="1" applyAlignment="1">
      <alignment vertical="center"/>
    </xf>
    <xf numFmtId="172" fontId="7" fillId="5" borderId="53" xfId="69" applyNumberFormat="1" applyFont="1" applyFill="1" applyBorder="1" applyAlignment="1">
      <alignment vertical="center"/>
    </xf>
    <xf numFmtId="40" fontId="7" fillId="0" borderId="50" xfId="69" applyNumberFormat="1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7" fillId="0" borderId="49" xfId="0" applyFont="1" applyFill="1" applyBorder="1" applyAlignment="1">
      <alignment vertical="center"/>
    </xf>
    <xf numFmtId="172" fontId="7" fillId="0" borderId="49" xfId="69" applyNumberFormat="1" applyFont="1" applyFill="1" applyBorder="1" applyAlignment="1">
      <alignment vertical="center"/>
    </xf>
    <xf numFmtId="172" fontId="7" fillId="0" borderId="49" xfId="69" applyNumberFormat="1" applyFont="1" applyBorder="1" applyAlignment="1">
      <alignment vertical="center"/>
    </xf>
    <xf numFmtId="0" fontId="5" fillId="0" borderId="48" xfId="0" applyFont="1" applyFill="1" applyBorder="1" applyAlignment="1">
      <alignment horizontal="center" vertical="center"/>
    </xf>
    <xf numFmtId="40" fontId="18" fillId="0" borderId="48" xfId="69" applyNumberFormat="1" applyFont="1" applyFill="1" applyBorder="1" applyAlignment="1">
      <alignment vertical="center"/>
    </xf>
    <xf numFmtId="0" fontId="7" fillId="0" borderId="54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172" fontId="7" fillId="0" borderId="55" xfId="69" applyNumberFormat="1" applyFont="1" applyFill="1" applyBorder="1" applyAlignment="1">
      <alignment vertical="center"/>
    </xf>
    <xf numFmtId="40" fontId="7" fillId="0" borderId="49" xfId="69" applyNumberFormat="1" applyFont="1" applyFill="1" applyBorder="1" applyAlignment="1">
      <alignment vertical="center"/>
    </xf>
    <xf numFmtId="0" fontId="18" fillId="0" borderId="54" xfId="0" applyFont="1" applyFill="1" applyBorder="1" applyAlignment="1">
      <alignment vertical="center"/>
    </xf>
    <xf numFmtId="0" fontId="18" fillId="0" borderId="16" xfId="0" applyFont="1" applyFill="1" applyBorder="1" applyAlignment="1">
      <alignment vertical="center"/>
    </xf>
    <xf numFmtId="172" fontId="18" fillId="0" borderId="55" xfId="69" applyNumberFormat="1" applyFont="1" applyFill="1" applyBorder="1" applyAlignment="1">
      <alignment vertical="center"/>
    </xf>
    <xf numFmtId="40" fontId="18" fillId="0" borderId="49" xfId="69" applyNumberFormat="1" applyFont="1" applyFill="1" applyBorder="1" applyAlignment="1">
      <alignment vertical="center"/>
    </xf>
    <xf numFmtId="0" fontId="20" fillId="0" borderId="49" xfId="0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172" fontId="4" fillId="0" borderId="49" xfId="69" applyNumberFormat="1" applyFont="1" applyFill="1" applyBorder="1" applyAlignment="1">
      <alignment vertical="center"/>
    </xf>
    <xf numFmtId="40" fontId="4" fillId="0" borderId="49" xfId="69" applyNumberFormat="1" applyFont="1" applyFill="1" applyBorder="1" applyAlignment="1">
      <alignment vertical="center"/>
    </xf>
    <xf numFmtId="172" fontId="20" fillId="0" borderId="49" xfId="69" applyNumberFormat="1" applyFont="1" applyFill="1" applyBorder="1" applyAlignment="1">
      <alignment vertical="center"/>
    </xf>
    <xf numFmtId="40" fontId="20" fillId="0" borderId="49" xfId="69" applyNumberFormat="1" applyFont="1" applyFill="1" applyBorder="1" applyAlignment="1">
      <alignment vertical="center"/>
    </xf>
    <xf numFmtId="0" fontId="20" fillId="0" borderId="56" xfId="0" applyFont="1" applyBorder="1" applyAlignment="1">
      <alignment vertical="center"/>
    </xf>
    <xf numFmtId="172" fontId="20" fillId="0" borderId="56" xfId="69" applyNumberFormat="1" applyFont="1" applyBorder="1" applyAlignment="1">
      <alignment vertical="center"/>
    </xf>
    <xf numFmtId="40" fontId="20" fillId="0" borderId="56" xfId="69" applyNumberFormat="1" applyFont="1" applyBorder="1" applyAlignment="1">
      <alignment vertical="center"/>
    </xf>
    <xf numFmtId="0" fontId="7" fillId="0" borderId="44" xfId="0" applyFont="1" applyFill="1" applyBorder="1" applyAlignment="1">
      <alignment horizontal="centerContinuous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vertical="center"/>
    </xf>
    <xf numFmtId="0" fontId="7" fillId="0" borderId="50" xfId="0" applyFont="1" applyFill="1" applyBorder="1" applyAlignment="1">
      <alignment vertical="center"/>
    </xf>
    <xf numFmtId="0" fontId="7" fillId="0" borderId="51" xfId="0" applyFont="1" applyFill="1" applyBorder="1" applyAlignment="1">
      <alignment vertical="center"/>
    </xf>
    <xf numFmtId="0" fontId="7" fillId="0" borderId="52" xfId="0" applyFont="1" applyFill="1" applyBorder="1" applyAlignment="1">
      <alignment vertical="center"/>
    </xf>
    <xf numFmtId="172" fontId="7" fillId="0" borderId="53" xfId="71" applyNumberFormat="1" applyFont="1" applyFill="1" applyBorder="1" applyAlignment="1">
      <alignment vertical="center"/>
    </xf>
    <xf numFmtId="40" fontId="7" fillId="0" borderId="50" xfId="71" applyNumberFormat="1" applyFont="1" applyFill="1" applyBorder="1" applyAlignment="1">
      <alignment vertical="center"/>
    </xf>
    <xf numFmtId="172" fontId="7" fillId="0" borderId="50" xfId="71" applyNumberFormat="1" applyFont="1" applyFill="1" applyBorder="1" applyAlignment="1">
      <alignment vertical="center" wrapText="1"/>
    </xf>
    <xf numFmtId="172" fontId="7" fillId="0" borderId="49" xfId="71" applyNumberFormat="1" applyFont="1" applyFill="1" applyBorder="1" applyAlignment="1">
      <alignment vertical="center"/>
    </xf>
    <xf numFmtId="0" fontId="19" fillId="5" borderId="57" xfId="0" applyFont="1" applyFill="1" applyBorder="1" applyAlignment="1">
      <alignment vertical="center" wrapText="1"/>
    </xf>
    <xf numFmtId="172" fontId="18" fillId="0" borderId="47" xfId="69" applyNumberFormat="1" applyFont="1" applyBorder="1" applyAlignment="1">
      <alignment vertical="center" wrapText="1"/>
    </xf>
    <xf numFmtId="172" fontId="18" fillId="0" borderId="48" xfId="69" applyNumberFormat="1" applyFont="1" applyBorder="1" applyAlignment="1">
      <alignment vertical="center" wrapText="1"/>
    </xf>
    <xf numFmtId="172" fontId="18" fillId="0" borderId="49" xfId="69" applyNumberFormat="1" applyFont="1" applyBorder="1" applyAlignment="1">
      <alignment vertical="center" wrapText="1"/>
    </xf>
    <xf numFmtId="172" fontId="7" fillId="5" borderId="50" xfId="69" applyNumberFormat="1" applyFont="1" applyFill="1" applyBorder="1" applyAlignment="1">
      <alignment vertical="center" wrapText="1"/>
    </xf>
    <xf numFmtId="172" fontId="18" fillId="0" borderId="48" xfId="69" applyNumberFormat="1" applyFont="1" applyFill="1" applyBorder="1" applyAlignment="1">
      <alignment vertical="center" wrapText="1"/>
    </xf>
    <xf numFmtId="172" fontId="7" fillId="0" borderId="49" xfId="69" applyNumberFormat="1" applyFont="1" applyFill="1" applyBorder="1" applyAlignment="1">
      <alignment vertical="center" wrapText="1"/>
    </xf>
    <xf numFmtId="172" fontId="7" fillId="0" borderId="55" xfId="69" applyNumberFormat="1" applyFont="1" applyFill="1" applyBorder="1" applyAlignment="1">
      <alignment vertical="center" wrapText="1"/>
    </xf>
    <xf numFmtId="172" fontId="18" fillId="0" borderId="49" xfId="69" applyNumberFormat="1" applyFont="1" applyFill="1" applyBorder="1" applyAlignment="1">
      <alignment vertical="center" wrapText="1"/>
    </xf>
    <xf numFmtId="172" fontId="5" fillId="0" borderId="48" xfId="69" applyNumberFormat="1" applyFont="1" applyBorder="1" applyAlignment="1">
      <alignment vertical="center" wrapText="1"/>
    </xf>
    <xf numFmtId="172" fontId="21" fillId="0" borderId="48" xfId="69" applyNumberFormat="1" applyFont="1" applyBorder="1" applyAlignment="1">
      <alignment vertical="center" wrapText="1"/>
    </xf>
    <xf numFmtId="172" fontId="21" fillId="0" borderId="56" xfId="69" applyNumberFormat="1" applyFont="1" applyBorder="1" applyAlignment="1">
      <alignment vertical="center" wrapText="1"/>
    </xf>
    <xf numFmtId="0" fontId="0" fillId="0" borderId="48" xfId="0" applyFont="1" applyFill="1" applyBorder="1" applyAlignment="1">
      <alignment vertical="center"/>
    </xf>
    <xf numFmtId="172" fontId="0" fillId="0" borderId="48" xfId="71" applyNumberFormat="1" applyFont="1" applyFill="1" applyBorder="1" applyAlignment="1">
      <alignment vertical="center"/>
    </xf>
    <xf numFmtId="172" fontId="0" fillId="0" borderId="48" xfId="71" applyNumberFormat="1" applyFont="1" applyFill="1" applyBorder="1" applyAlignment="1">
      <alignment vertical="center" wrapText="1"/>
    </xf>
    <xf numFmtId="0" fontId="0" fillId="0" borderId="48" xfId="0" applyFont="1" applyFill="1" applyBorder="1" applyAlignment="1">
      <alignment horizontal="center" vertical="center"/>
    </xf>
    <xf numFmtId="40" fontId="0" fillId="0" borderId="48" xfId="71" applyNumberFormat="1" applyFont="1" applyFill="1" applyBorder="1" applyAlignment="1">
      <alignment vertical="center"/>
    </xf>
    <xf numFmtId="0" fontId="0" fillId="0" borderId="49" xfId="0" applyFont="1" applyFill="1" applyBorder="1" applyAlignment="1">
      <alignment vertical="center"/>
    </xf>
    <xf numFmtId="0" fontId="0" fillId="0" borderId="49" xfId="0" applyFont="1" applyFill="1" applyBorder="1" applyAlignment="1">
      <alignment horizontal="center" vertical="center"/>
    </xf>
    <xf numFmtId="9" fontId="0" fillId="0" borderId="49" xfId="72" applyFont="1" applyFill="1" applyBorder="1" applyAlignment="1">
      <alignment horizontal="center" vertical="center"/>
    </xf>
    <xf numFmtId="40" fontId="0" fillId="0" borderId="49" xfId="71" applyNumberFormat="1" applyFont="1" applyFill="1" applyBorder="1" applyAlignment="1">
      <alignment vertical="center"/>
    </xf>
    <xf numFmtId="172" fontId="0" fillId="0" borderId="49" xfId="71" applyNumberFormat="1" applyFont="1" applyFill="1" applyBorder="1" applyAlignment="1">
      <alignment vertical="center" wrapText="1"/>
    </xf>
    <xf numFmtId="0" fontId="0" fillId="0" borderId="47" xfId="0" applyFont="1" applyFill="1" applyBorder="1" applyAlignment="1">
      <alignment vertical="center"/>
    </xf>
    <xf numFmtId="172" fontId="0" fillId="0" borderId="47" xfId="71" applyNumberFormat="1" applyFont="1" applyFill="1" applyBorder="1" applyAlignment="1">
      <alignment vertical="center"/>
    </xf>
    <xf numFmtId="0" fontId="0" fillId="0" borderId="0" xfId="0" applyFont="1" applyFill="1"/>
    <xf numFmtId="40" fontId="7" fillId="0" borderId="49" xfId="71" applyNumberFormat="1" applyFont="1" applyFill="1" applyBorder="1" applyAlignment="1">
      <alignment vertical="center"/>
    </xf>
    <xf numFmtId="0" fontId="7" fillId="0" borderId="56" xfId="0" applyFont="1" applyFill="1" applyBorder="1" applyAlignment="1">
      <alignment vertical="center"/>
    </xf>
    <xf numFmtId="172" fontId="7" fillId="0" borderId="56" xfId="71" applyNumberFormat="1" applyFont="1" applyFill="1" applyBorder="1" applyAlignment="1">
      <alignment vertical="center"/>
    </xf>
    <xf numFmtId="40" fontId="7" fillId="0" borderId="56" xfId="71" applyNumberFormat="1" applyFont="1" applyFill="1" applyBorder="1" applyAlignment="1">
      <alignment vertical="center"/>
    </xf>
    <xf numFmtId="172" fontId="0" fillId="0" borderId="56" xfId="71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172" fontId="0" fillId="0" borderId="16" xfId="71" applyNumberFormat="1" applyFont="1" applyFill="1" applyAlignment="1">
      <alignment vertical="center"/>
    </xf>
    <xf numFmtId="172" fontId="0" fillId="0" borderId="16" xfId="71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/>
    <xf numFmtId="0" fontId="0" fillId="0" borderId="48" xfId="0" applyFont="1" applyBorder="1" applyAlignment="1">
      <alignment vertical="center"/>
    </xf>
    <xf numFmtId="172" fontId="0" fillId="0" borderId="48" xfId="69" applyNumberFormat="1" applyFont="1" applyFill="1" applyBorder="1" applyAlignment="1">
      <alignment vertical="center" wrapText="1"/>
    </xf>
    <xf numFmtId="0" fontId="0" fillId="0" borderId="0" xfId="0" applyFont="1" applyAlignment="1">
      <alignment horizontal="right"/>
    </xf>
    <xf numFmtId="170" fontId="0" fillId="0" borderId="0" xfId="0" applyNumberFormat="1" applyFont="1"/>
    <xf numFmtId="166" fontId="22" fillId="0" borderId="0" xfId="0" applyNumberFormat="1" applyFont="1" applyAlignment="1">
      <alignment horizontal="center"/>
    </xf>
    <xf numFmtId="0" fontId="0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3" fontId="23" fillId="0" borderId="0" xfId="0" applyNumberFormat="1" applyFont="1" applyAlignment="1">
      <alignment horizontal="center"/>
    </xf>
    <xf numFmtId="3" fontId="23" fillId="0" borderId="0" xfId="0" applyNumberFormat="1" applyFont="1" applyFill="1" applyAlignment="1">
      <alignment horizontal="center"/>
    </xf>
    <xf numFmtId="0" fontId="7" fillId="0" borderId="0" xfId="0" applyFont="1"/>
    <xf numFmtId="0" fontId="7" fillId="0" borderId="59" xfId="0" applyFont="1" applyBorder="1" applyAlignment="1">
      <alignment horizontal="center"/>
    </xf>
    <xf numFmtId="0" fontId="7" fillId="0" borderId="60" xfId="0" applyFont="1" applyBorder="1"/>
    <xf numFmtId="3" fontId="7" fillId="0" borderId="60" xfId="0" applyNumberFormat="1" applyFont="1" applyBorder="1" applyAlignment="1">
      <alignment horizontal="left"/>
    </xf>
    <xf numFmtId="3" fontId="7" fillId="0" borderId="61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16" xfId="0" applyNumberFormat="1" applyFont="1" applyBorder="1" applyAlignment="1">
      <alignment horizontal="center"/>
    </xf>
    <xf numFmtId="3" fontId="7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62" xfId="0" applyFont="1" applyBorder="1" applyAlignment="1">
      <alignment horizontal="center"/>
    </xf>
    <xf numFmtId="3" fontId="7" fillId="0" borderId="58" xfId="0" applyNumberFormat="1" applyFont="1" applyBorder="1" applyAlignment="1">
      <alignment horizontal="left"/>
    </xf>
    <xf numFmtId="3" fontId="7" fillId="0" borderId="58" xfId="0" applyNumberFormat="1" applyFont="1" applyBorder="1" applyAlignment="1">
      <alignment horizontal="center"/>
    </xf>
    <xf numFmtId="0" fontId="7" fillId="0" borderId="63" xfId="0" applyFont="1" applyBorder="1"/>
    <xf numFmtId="0" fontId="7" fillId="0" borderId="16" xfId="0" applyFont="1" applyBorder="1"/>
    <xf numFmtId="3" fontId="7" fillId="0" borderId="64" xfId="0" applyNumberFormat="1" applyFont="1" applyFill="1" applyBorder="1" applyAlignment="1">
      <alignment horizontal="center"/>
    </xf>
    <xf numFmtId="0" fontId="7" fillId="0" borderId="63" xfId="0" applyFont="1" applyBorder="1" applyAlignment="1">
      <alignment horizontal="left" wrapText="1"/>
    </xf>
    <xf numFmtId="0" fontId="7" fillId="0" borderId="44" xfId="0" applyFont="1" applyBorder="1" applyAlignment="1">
      <alignment horizontal="center" wrapText="1"/>
    </xf>
    <xf numFmtId="2" fontId="7" fillId="0" borderId="44" xfId="0" applyNumberFormat="1" applyFont="1" applyBorder="1" applyAlignment="1">
      <alignment horizontal="center" wrapText="1"/>
    </xf>
    <xf numFmtId="3" fontId="7" fillId="0" borderId="4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54" xfId="0" applyFont="1" applyBorder="1" applyAlignment="1">
      <alignment horizontal="center" wrapText="1"/>
    </xf>
    <xf numFmtId="3" fontId="7" fillId="0" borderId="65" xfId="0" applyNumberFormat="1" applyFont="1" applyFill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2" fontId="24" fillId="0" borderId="0" xfId="0" applyNumberFormat="1" applyFont="1" applyAlignment="1">
      <alignment horizontal="center" wrapText="1"/>
    </xf>
    <xf numFmtId="3" fontId="24" fillId="0" borderId="0" xfId="0" applyNumberFormat="1" applyFont="1" applyAlignment="1">
      <alignment horizontal="center" wrapText="1"/>
    </xf>
    <xf numFmtId="3" fontId="24" fillId="0" borderId="0" xfId="0" applyNumberFormat="1" applyFont="1" applyFill="1" applyAlignment="1">
      <alignment horizontal="center" wrapText="1"/>
    </xf>
    <xf numFmtId="9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169" fontId="0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/>
    </xf>
    <xf numFmtId="3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center"/>
    </xf>
    <xf numFmtId="10" fontId="0" fillId="0" borderId="0" xfId="0" applyNumberFormat="1" applyFont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2" fontId="24" fillId="0" borderId="0" xfId="0" applyNumberFormat="1" applyFont="1" applyAlignment="1">
      <alignment horizontal="center"/>
    </xf>
    <xf numFmtId="3" fontId="24" fillId="0" borderId="0" xfId="0" applyNumberFormat="1" applyFont="1" applyAlignment="1">
      <alignment horizontal="center"/>
    </xf>
    <xf numFmtId="3" fontId="24" fillId="0" borderId="0" xfId="0" applyNumberFormat="1" applyFont="1" applyFill="1" applyAlignment="1">
      <alignment horizontal="center"/>
    </xf>
    <xf numFmtId="0" fontId="24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2" fontId="22" fillId="0" borderId="0" xfId="0" applyNumberFormat="1" applyFont="1" applyAlignment="1">
      <alignment horizontal="center"/>
    </xf>
    <xf numFmtId="3" fontId="22" fillId="0" borderId="0" xfId="0" applyNumberFormat="1" applyFont="1" applyAlignment="1">
      <alignment horizontal="center"/>
    </xf>
    <xf numFmtId="3" fontId="22" fillId="0" borderId="0" xfId="0" applyNumberFormat="1" applyFont="1" applyFill="1" applyAlignment="1">
      <alignment horizontal="center"/>
    </xf>
    <xf numFmtId="0" fontId="22" fillId="0" borderId="0" xfId="0" applyFont="1" applyAlignment="1">
      <alignment horizontal="left"/>
    </xf>
    <xf numFmtId="0" fontId="22" fillId="0" borderId="16" xfId="0" applyFont="1" applyBorder="1" applyAlignment="1">
      <alignment horizontal="center"/>
    </xf>
    <xf numFmtId="2" fontId="22" fillId="0" borderId="16" xfId="0" applyNumberFormat="1" applyFont="1" applyBorder="1" applyAlignment="1">
      <alignment horizontal="center"/>
    </xf>
    <xf numFmtId="3" fontId="22" fillId="0" borderId="16" xfId="0" applyNumberFormat="1" applyFont="1" applyBorder="1" applyAlignment="1">
      <alignment horizontal="center"/>
    </xf>
    <xf numFmtId="3" fontId="22" fillId="0" borderId="58" xfId="0" applyNumberFormat="1" applyFont="1" applyBorder="1" applyAlignment="1">
      <alignment horizontal="center"/>
    </xf>
    <xf numFmtId="3" fontId="22" fillId="0" borderId="58" xfId="0" applyNumberFormat="1" applyFont="1" applyFill="1" applyBorder="1" applyAlignment="1">
      <alignment horizontal="center"/>
    </xf>
    <xf numFmtId="3" fontId="24" fillId="0" borderId="16" xfId="0" applyNumberFormat="1" applyFont="1" applyBorder="1" applyAlignment="1">
      <alignment horizontal="center"/>
    </xf>
    <xf numFmtId="9" fontId="7" fillId="0" borderId="0" xfId="0" applyNumberFormat="1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center"/>
    </xf>
    <xf numFmtId="2" fontId="25" fillId="0" borderId="0" xfId="0" applyNumberFormat="1" applyFont="1" applyAlignment="1">
      <alignment horizontal="center"/>
    </xf>
    <xf numFmtId="3" fontId="25" fillId="0" borderId="0" xfId="0" applyNumberFormat="1" applyFont="1" applyAlignment="1">
      <alignment horizontal="center"/>
    </xf>
    <xf numFmtId="3" fontId="25" fillId="0" borderId="0" xfId="0" applyNumberFormat="1" applyFont="1" applyFill="1" applyAlignment="1">
      <alignment horizontal="center"/>
    </xf>
    <xf numFmtId="0" fontId="0" fillId="0" borderId="0" xfId="0" applyFont="1"/>
    <xf numFmtId="0" fontId="11" fillId="0" borderId="66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0" xfId="0" applyFont="1"/>
    <xf numFmtId="44" fontId="11" fillId="0" borderId="32" xfId="0" applyNumberFormat="1" applyFont="1" applyBorder="1" applyAlignment="1">
      <alignment horizontal="center" vertical="center" wrapText="1"/>
    </xf>
    <xf numFmtId="44" fontId="0" fillId="0" borderId="25" xfId="0" applyNumberFormat="1" applyFont="1" applyBorder="1"/>
    <xf numFmtId="0" fontId="11" fillId="0" borderId="3" xfId="0" applyFont="1" applyBorder="1" applyAlignment="1">
      <alignment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29" xfId="0" applyFont="1" applyBorder="1"/>
    <xf numFmtId="0" fontId="0" fillId="0" borderId="30" xfId="0" applyFont="1" applyBorder="1"/>
    <xf numFmtId="0" fontId="11" fillId="4" borderId="37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 wrapText="1"/>
    </xf>
    <xf numFmtId="0" fontId="11" fillId="4" borderId="39" xfId="0" applyFont="1" applyFill="1" applyBorder="1" applyAlignment="1">
      <alignment horizontal="center" vertical="center" wrapText="1"/>
    </xf>
    <xf numFmtId="0" fontId="11" fillId="4" borderId="40" xfId="0" applyFont="1" applyFill="1" applyBorder="1" applyAlignment="1">
      <alignment horizontal="center" vertical="center" wrapText="1"/>
    </xf>
    <xf numFmtId="0" fontId="11" fillId="4" borderId="41" xfId="0" applyFont="1" applyFill="1" applyBorder="1" applyAlignment="1">
      <alignment horizontal="center" vertical="center" wrapText="1"/>
    </xf>
    <xf numFmtId="0" fontId="11" fillId="4" borderId="42" xfId="0" applyFont="1" applyFill="1" applyBorder="1" applyAlignment="1">
      <alignment horizontal="center" vertical="center" wrapText="1"/>
    </xf>
    <xf numFmtId="0" fontId="11" fillId="4" borderId="43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left" vertical="center"/>
    </xf>
    <xf numFmtId="0" fontId="3" fillId="3" borderId="31" xfId="0" applyFont="1" applyFill="1" applyBorder="1" applyAlignment="1">
      <alignment horizontal="center"/>
    </xf>
    <xf numFmtId="0" fontId="0" fillId="0" borderId="16" xfId="0" applyFont="1" applyBorder="1"/>
    <xf numFmtId="0" fontId="4" fillId="2" borderId="2" xfId="0" applyFont="1" applyFill="1" applyBorder="1" applyAlignment="1">
      <alignment horizontal="center"/>
    </xf>
    <xf numFmtId="0" fontId="0" fillId="0" borderId="2" xfId="0" applyFont="1" applyBorder="1"/>
    <xf numFmtId="166" fontId="5" fillId="3" borderId="2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5" fillId="3" borderId="30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33" xfId="0" applyFont="1" applyFill="1" applyBorder="1" applyAlignment="1">
      <alignment horizontal="center"/>
    </xf>
    <xf numFmtId="0" fontId="5" fillId="3" borderId="34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58" xfId="0" applyFont="1" applyBorder="1" applyAlignment="1">
      <alignment horizontal="center"/>
    </xf>
    <xf numFmtId="0" fontId="0" fillId="0" borderId="58" xfId="0" applyBorder="1" applyAlignment="1">
      <alignment horizontal="center"/>
    </xf>
    <xf numFmtId="0" fontId="7" fillId="0" borderId="44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center" vertical="center" wrapText="1"/>
    </xf>
  </cellXfs>
  <cellStyles count="89">
    <cellStyle name="Comma" xfId="69" builtinId="3"/>
    <cellStyle name="Comma 2" xfId="7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Normal" xfId="0" builtinId="0"/>
    <cellStyle name="Percent" xfId="70" builtinId="5"/>
    <cellStyle name="Percent 3" xfId="7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28"/>
  <sheetViews>
    <sheetView workbookViewId="0">
      <selection activeCell="C34" sqref="C34"/>
    </sheetView>
  </sheetViews>
  <sheetFormatPr baseColWidth="10" defaultColWidth="17.33203125" defaultRowHeight="15.75" customHeight="1" x14ac:dyDescent="0"/>
  <cols>
    <col min="1" max="1" width="51.1640625" style="1" customWidth="1"/>
    <col min="2" max="2" width="14.1640625" style="1" bestFit="1" customWidth="1"/>
    <col min="3" max="3" width="14.6640625" style="1" customWidth="1"/>
    <col min="4" max="4" width="14.5" style="1" bestFit="1" customWidth="1"/>
    <col min="5" max="5" width="8.6640625" style="1" customWidth="1"/>
    <col min="6" max="6" width="17.83203125" style="1" customWidth="1"/>
    <col min="7" max="7" width="13.1640625" style="1" bestFit="1" customWidth="1"/>
    <col min="8" max="16384" width="17.33203125" style="1"/>
  </cols>
  <sheetData>
    <row r="1" spans="1:7" ht="21" customHeight="1" thickBot="1">
      <c r="A1" s="238" t="s">
        <v>91</v>
      </c>
      <c r="B1" s="239"/>
      <c r="C1" s="239"/>
      <c r="D1" s="239"/>
      <c r="E1" s="239"/>
      <c r="F1" s="239"/>
      <c r="G1" s="239"/>
    </row>
    <row r="2" spans="1:7" ht="15.75" customHeight="1" thickBot="1">
      <c r="A2" s="7"/>
      <c r="B2" s="244" t="s">
        <v>88</v>
      </c>
      <c r="C2" s="245"/>
      <c r="D2" s="246"/>
      <c r="E2" s="244" t="s">
        <v>89</v>
      </c>
      <c r="F2" s="245"/>
      <c r="G2" s="246"/>
    </row>
    <row r="3" spans="1:7" ht="14.25" customHeight="1">
      <c r="A3" s="242" t="s">
        <v>2</v>
      </c>
      <c r="B3" s="8" t="s">
        <v>3</v>
      </c>
      <c r="C3" s="9" t="s">
        <v>4</v>
      </c>
      <c r="D3" s="243" t="s">
        <v>5</v>
      </c>
      <c r="E3" s="8" t="s">
        <v>6</v>
      </c>
      <c r="F3" s="9" t="s">
        <v>7</v>
      </c>
      <c r="G3" s="240" t="s">
        <v>8</v>
      </c>
    </row>
    <row r="4" spans="1:7" ht="15" customHeight="1" thickBot="1">
      <c r="A4" s="239"/>
      <c r="B4" s="10" t="s">
        <v>9</v>
      </c>
      <c r="C4" s="11" t="s">
        <v>10</v>
      </c>
      <c r="D4" s="239"/>
      <c r="E4" s="10" t="s">
        <v>11</v>
      </c>
      <c r="F4" s="11" t="s">
        <v>12</v>
      </c>
      <c r="G4" s="241"/>
    </row>
    <row r="5" spans="1:7" ht="12">
      <c r="A5" s="12" t="s">
        <v>90</v>
      </c>
      <c r="B5" s="13">
        <v>62.5</v>
      </c>
      <c r="C5" s="11">
        <v>104</v>
      </c>
      <c r="D5" s="15">
        <v>6500</v>
      </c>
      <c r="E5" s="14">
        <f t="shared" ref="E5:E6" si="0">G5/F5</f>
        <v>64.375</v>
      </c>
      <c r="F5" s="11">
        <v>104</v>
      </c>
      <c r="G5" s="15">
        <f t="shared" ref="G5:G6" si="1">D5*1.03</f>
        <v>6695</v>
      </c>
    </row>
    <row r="6" spans="1:7" ht="12">
      <c r="A6" s="16" t="s">
        <v>92</v>
      </c>
      <c r="B6" s="13">
        <v>62.5</v>
      </c>
      <c r="C6" s="11">
        <v>104</v>
      </c>
      <c r="D6" s="15">
        <v>6500</v>
      </c>
      <c r="E6" s="14">
        <f t="shared" si="0"/>
        <v>64.375</v>
      </c>
      <c r="F6" s="11">
        <v>104</v>
      </c>
      <c r="G6" s="15">
        <f t="shared" si="1"/>
        <v>6695</v>
      </c>
    </row>
    <row r="7" spans="1:7" s="236" customFormat="1" ht="12">
      <c r="A7" s="237" t="s">
        <v>217</v>
      </c>
      <c r="B7" s="13">
        <v>0</v>
      </c>
      <c r="C7" s="11">
        <v>104</v>
      </c>
      <c r="D7" s="15">
        <v>0</v>
      </c>
      <c r="E7" s="14">
        <v>0</v>
      </c>
      <c r="F7" s="11">
        <v>104</v>
      </c>
      <c r="G7" s="15">
        <v>0</v>
      </c>
    </row>
    <row r="8" spans="1:7" ht="13" thickBot="1">
      <c r="A8" s="17" t="s">
        <v>13</v>
      </c>
      <c r="B8" s="72"/>
      <c r="C8" s="11" t="s">
        <v>14</v>
      </c>
      <c r="D8" s="15">
        <f>SUM(D5:D6)</f>
        <v>13000</v>
      </c>
      <c r="E8" s="71"/>
      <c r="F8" s="11" t="s">
        <v>15</v>
      </c>
      <c r="G8" s="15">
        <f>SUM(G5:G6)</f>
        <v>13390</v>
      </c>
    </row>
    <row r="9" spans="1:7" ht="13" thickBot="1">
      <c r="A9" s="18" t="s">
        <v>16</v>
      </c>
      <c r="B9" s="19" t="s">
        <v>17</v>
      </c>
      <c r="C9" s="11" t="s">
        <v>18</v>
      </c>
      <c r="D9" s="20" t="s">
        <v>19</v>
      </c>
      <c r="E9" s="21" t="s">
        <v>20</v>
      </c>
      <c r="F9" s="11" t="s">
        <v>21</v>
      </c>
      <c r="G9" s="20" t="s">
        <v>22</v>
      </c>
    </row>
    <row r="10" spans="1:7" ht="13" thickBot="1">
      <c r="A10" s="18" t="s">
        <v>23</v>
      </c>
      <c r="B10" s="19">
        <v>0.35099999999999998</v>
      </c>
      <c r="C10" s="22">
        <f>D8</f>
        <v>13000</v>
      </c>
      <c r="D10" s="34">
        <f>C10*B10</f>
        <v>4563</v>
      </c>
      <c r="E10" s="23">
        <f>B10+0.05%</f>
        <v>0.35149999999999998</v>
      </c>
      <c r="F10" s="22">
        <f>G8</f>
        <v>13390</v>
      </c>
      <c r="G10" s="34">
        <f>F10*E10</f>
        <v>4706.585</v>
      </c>
    </row>
    <row r="11" spans="1:7" ht="13" thickBot="1">
      <c r="A11" s="18" t="s">
        <v>24</v>
      </c>
      <c r="B11" s="19"/>
      <c r="C11" s="24"/>
      <c r="D11" s="25">
        <f>B11*C11</f>
        <v>0</v>
      </c>
      <c r="E11" s="21" t="s">
        <v>25</v>
      </c>
      <c r="F11" s="26" t="s">
        <v>26</v>
      </c>
      <c r="G11" s="27" t="s">
        <v>27</v>
      </c>
    </row>
    <row r="12" spans="1:7" ht="13" thickBot="1">
      <c r="A12" s="28" t="s">
        <v>28</v>
      </c>
      <c r="B12" s="247"/>
      <c r="C12" s="248"/>
      <c r="D12" s="15">
        <f>SUM(D8:D10)</f>
        <v>17563</v>
      </c>
      <c r="E12" s="247"/>
      <c r="F12" s="248"/>
      <c r="G12" s="15">
        <f>SUM(G8:G10)</f>
        <v>18096.584999999999</v>
      </c>
    </row>
    <row r="13" spans="1:7" ht="13" thickBot="1">
      <c r="A13" s="18" t="s">
        <v>29</v>
      </c>
      <c r="B13" s="249"/>
      <c r="C13" s="250"/>
      <c r="D13" s="15">
        <f>Materials!F3+Materials!F4+Materials!F5</f>
        <v>7100</v>
      </c>
      <c r="E13" s="249"/>
      <c r="F13" s="250"/>
      <c r="G13" s="15">
        <v>0</v>
      </c>
    </row>
    <row r="14" spans="1:7" ht="13" thickBot="1">
      <c r="A14" s="18" t="s">
        <v>30</v>
      </c>
      <c r="B14" s="249"/>
      <c r="C14" s="250"/>
      <c r="D14" s="34">
        <f>Travel!L5+Travel!L14</f>
        <v>18130</v>
      </c>
      <c r="E14" s="249"/>
      <c r="F14" s="250"/>
      <c r="G14" s="15">
        <f>(Travel!L23+Travel!L32+Travel!L41)*1.03</f>
        <v>26143.46</v>
      </c>
    </row>
    <row r="15" spans="1:7" ht="13" thickBot="1">
      <c r="A15" s="18" t="s">
        <v>31</v>
      </c>
      <c r="B15" s="249"/>
      <c r="C15" s="250"/>
      <c r="D15" s="34">
        <f>('ODC1 Data Collection &amp; Outreach'!I53+'ODC2 Host Country Meeting Costs'!I53+'ODC2 Host Country Meeting Costs'!I41)/2</f>
        <v>11907.5</v>
      </c>
      <c r="E15" s="249"/>
      <c r="F15" s="250"/>
      <c r="G15" s="34">
        <f>D15</f>
        <v>11907.5</v>
      </c>
    </row>
    <row r="16" spans="1:7" ht="13" thickBot="1">
      <c r="A16" s="18" t="s">
        <v>32</v>
      </c>
      <c r="B16" s="249"/>
      <c r="C16" s="250"/>
      <c r="D16" s="15">
        <f>SUM(Subcontractors!B3:B4)</f>
        <v>41433.146372000003</v>
      </c>
      <c r="E16" s="249"/>
      <c r="F16" s="250"/>
      <c r="G16" s="15">
        <f>SUM(Subcontractors!B5:B6)*1.03</f>
        <v>43117.663578423206</v>
      </c>
    </row>
    <row r="17" spans="1:7" ht="13" thickBot="1">
      <c r="A17" s="28" t="s">
        <v>33</v>
      </c>
      <c r="B17" s="251"/>
      <c r="C17" s="252"/>
      <c r="D17" s="15">
        <f>SUM(D12:D16)</f>
        <v>96133.646372000003</v>
      </c>
      <c r="E17" s="251"/>
      <c r="F17" s="252"/>
      <c r="G17" s="15">
        <f>SUM(G12:G16)</f>
        <v>99265.208578423204</v>
      </c>
    </row>
    <row r="18" spans="1:7" ht="13" thickBot="1">
      <c r="A18" s="18" t="s">
        <v>34</v>
      </c>
      <c r="B18" s="21" t="s">
        <v>35</v>
      </c>
      <c r="C18" s="11" t="s">
        <v>36</v>
      </c>
      <c r="D18" s="20" t="s">
        <v>37</v>
      </c>
      <c r="E18" s="21" t="s">
        <v>38</v>
      </c>
      <c r="F18" s="11" t="s">
        <v>39</v>
      </c>
      <c r="G18" s="20" t="s">
        <v>40</v>
      </c>
    </row>
    <row r="19" spans="1:7" ht="13" thickBot="1">
      <c r="A19" s="18" t="s">
        <v>41</v>
      </c>
      <c r="B19" s="19">
        <v>0.441</v>
      </c>
      <c r="C19" s="59">
        <f>SUM(D12,D13,D14,D15, D16)</f>
        <v>96133.646372000003</v>
      </c>
      <c r="D19" s="34">
        <f>B19*C19</f>
        <v>42394.938050051998</v>
      </c>
      <c r="E19" s="19">
        <v>0.441</v>
      </c>
      <c r="F19" s="29">
        <f>SUM(G12,G13,G14,G1,8566.85)</f>
        <v>52806.894999999997</v>
      </c>
      <c r="G19" s="34">
        <f>E19*F19</f>
        <v>23287.840694999999</v>
      </c>
    </row>
    <row r="20" spans="1:7" ht="13" thickBot="1">
      <c r="A20" s="18" t="s">
        <v>42</v>
      </c>
      <c r="B20" s="247"/>
      <c r="C20" s="248"/>
      <c r="D20" s="34">
        <v>0</v>
      </c>
      <c r="E20" s="247"/>
      <c r="F20" s="248"/>
      <c r="G20" s="34" t="s">
        <v>43</v>
      </c>
    </row>
    <row r="21" spans="1:7" ht="13" thickBot="1">
      <c r="A21" s="28" t="s">
        <v>44</v>
      </c>
      <c r="B21" s="251"/>
      <c r="C21" s="252"/>
      <c r="D21" s="34">
        <f>D17+D19</f>
        <v>138528.58442205199</v>
      </c>
      <c r="E21" s="251"/>
      <c r="F21" s="252"/>
      <c r="G21" s="34">
        <f>G17+G19</f>
        <v>122553.04927342321</v>
      </c>
    </row>
    <row r="22" spans="1:7" ht="31" thickBot="1">
      <c r="A22" s="18" t="s">
        <v>45</v>
      </c>
      <c r="B22" s="10" t="s">
        <v>46</v>
      </c>
      <c r="C22" s="11" t="s">
        <v>47</v>
      </c>
      <c r="D22" s="20" t="s">
        <v>48</v>
      </c>
      <c r="E22" s="10" t="s">
        <v>49</v>
      </c>
      <c r="F22" s="11" t="s">
        <v>50</v>
      </c>
      <c r="G22" s="20" t="s">
        <v>51</v>
      </c>
    </row>
    <row r="23" spans="1:7" ht="13" thickBot="1">
      <c r="A23" s="18" t="s">
        <v>52</v>
      </c>
      <c r="B23" s="10" t="s">
        <v>53</v>
      </c>
      <c r="C23" s="30" t="s">
        <v>54</v>
      </c>
      <c r="D23" s="15">
        <v>0</v>
      </c>
      <c r="E23" s="10" t="s">
        <v>55</v>
      </c>
      <c r="F23" s="30" t="s">
        <v>56</v>
      </c>
      <c r="G23" s="15" t="s">
        <v>57</v>
      </c>
    </row>
    <row r="24" spans="1:7" ht="13" thickBot="1">
      <c r="A24" s="28" t="s">
        <v>58</v>
      </c>
      <c r="B24" s="253"/>
      <c r="C24" s="254"/>
      <c r="D24" s="35">
        <f>D21</f>
        <v>138528.58442205199</v>
      </c>
      <c r="E24" s="253"/>
      <c r="F24" s="254"/>
      <c r="G24" s="35">
        <f>G21</f>
        <v>122553.04927342321</v>
      </c>
    </row>
    <row r="25" spans="1:7" ht="18" thickBot="1">
      <c r="A25" s="31" t="s">
        <v>106</v>
      </c>
      <c r="B25" s="36">
        <f>D24+G24</f>
        <v>261081.6336954752</v>
      </c>
      <c r="D25" s="32"/>
      <c r="G25" s="32"/>
    </row>
    <row r="26" spans="1:7" ht="14.25" customHeight="1">
      <c r="A26" s="33"/>
      <c r="B26" s="33"/>
      <c r="C26" s="33"/>
      <c r="D26" s="33"/>
      <c r="E26" s="33"/>
      <c r="F26" s="33"/>
      <c r="G26" s="33"/>
    </row>
    <row r="27" spans="1:7" ht="14.25" customHeight="1">
      <c r="A27" s="33"/>
      <c r="B27" s="33"/>
      <c r="C27" s="33"/>
      <c r="D27" s="33"/>
      <c r="E27" s="33"/>
      <c r="F27" s="33"/>
      <c r="G27" s="33"/>
    </row>
    <row r="28" spans="1:7" ht="14.25" customHeight="1">
      <c r="A28" s="33"/>
      <c r="B28" s="33"/>
      <c r="C28" s="33"/>
      <c r="D28" s="33"/>
      <c r="E28" s="33"/>
      <c r="F28" s="33"/>
      <c r="G28" s="33"/>
    </row>
  </sheetData>
  <mergeCells count="12">
    <mergeCell ref="B12:C17"/>
    <mergeCell ref="E12:F17"/>
    <mergeCell ref="B20:C21"/>
    <mergeCell ref="E20:F21"/>
    <mergeCell ref="B24:C24"/>
    <mergeCell ref="E24:F24"/>
    <mergeCell ref="A1:G1"/>
    <mergeCell ref="G3:G4"/>
    <mergeCell ref="A3:A4"/>
    <mergeCell ref="D3:D4"/>
    <mergeCell ref="E2:G2"/>
    <mergeCell ref="B2:D2"/>
  </mergeCells>
  <phoneticPr fontId="5" type="noConversion"/>
  <pageMargins left="0.75" right="0.75" top="1" bottom="1" header="0.5" footer="0.5"/>
  <pageSetup scale="84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16"/>
  <sheetViews>
    <sheetView workbookViewId="0">
      <selection activeCell="F27" sqref="F27"/>
    </sheetView>
  </sheetViews>
  <sheetFormatPr baseColWidth="10" defaultColWidth="17.33203125" defaultRowHeight="15.75" customHeight="1" x14ac:dyDescent="0"/>
  <cols>
    <col min="1" max="1" width="28.83203125" style="1" bestFit="1" customWidth="1"/>
    <col min="2" max="2" width="12.1640625" style="1" bestFit="1" customWidth="1"/>
    <col min="3" max="3" width="18" style="1" bestFit="1" customWidth="1"/>
    <col min="4" max="4" width="9.1640625" style="1" bestFit="1" customWidth="1"/>
    <col min="5" max="5" width="8.1640625" style="1" bestFit="1" customWidth="1"/>
    <col min="6" max="6" width="9.83203125" style="1" bestFit="1" customWidth="1"/>
    <col min="7" max="7" width="14" style="1" bestFit="1" customWidth="1"/>
    <col min="8" max="8" width="25.6640625" style="1" bestFit="1" customWidth="1"/>
    <col min="9" max="16384" width="17.33203125" style="1"/>
  </cols>
  <sheetData>
    <row r="1" spans="1:8" ht="21" customHeight="1">
      <c r="A1" s="238" t="s">
        <v>218</v>
      </c>
      <c r="B1" s="239"/>
      <c r="C1" s="239"/>
      <c r="D1" s="239"/>
      <c r="E1" s="239"/>
      <c r="F1" s="239"/>
      <c r="G1" s="239"/>
      <c r="H1" s="239"/>
    </row>
    <row r="2" spans="1:8" ht="15.75" customHeight="1">
      <c r="A2" s="37" t="s">
        <v>59</v>
      </c>
      <c r="B2" s="38" t="s">
        <v>60</v>
      </c>
      <c r="C2" s="38" t="s">
        <v>61</v>
      </c>
      <c r="D2" s="38" t="s">
        <v>62</v>
      </c>
      <c r="E2" s="38" t="s">
        <v>63</v>
      </c>
      <c r="F2" s="38" t="s">
        <v>64</v>
      </c>
      <c r="G2" s="39" t="s">
        <v>65</v>
      </c>
      <c r="H2" s="40" t="s">
        <v>66</v>
      </c>
    </row>
    <row r="3" spans="1:8" ht="15" customHeight="1">
      <c r="A3" s="41" t="s">
        <v>67</v>
      </c>
      <c r="B3" s="42" t="s">
        <v>68</v>
      </c>
      <c r="C3" s="42" t="s">
        <v>96</v>
      </c>
      <c r="D3" s="43">
        <v>1300</v>
      </c>
      <c r="E3" s="42">
        <v>4</v>
      </c>
      <c r="F3" s="44">
        <f t="shared" ref="F3" si="0">D3*E3</f>
        <v>5200</v>
      </c>
      <c r="G3" s="45" t="s">
        <v>88</v>
      </c>
      <c r="H3" s="46" t="s">
        <v>102</v>
      </c>
    </row>
    <row r="4" spans="1:8" ht="14.25" customHeight="1">
      <c r="A4" s="41" t="s">
        <v>97</v>
      </c>
      <c r="B4" s="42" t="s">
        <v>68</v>
      </c>
      <c r="C4" s="42" t="s">
        <v>98</v>
      </c>
      <c r="D4" s="43">
        <v>550</v>
      </c>
      <c r="E4" s="42">
        <v>2</v>
      </c>
      <c r="F4" s="47">
        <f>D4*E4</f>
        <v>1100</v>
      </c>
      <c r="G4" s="48" t="s">
        <v>88</v>
      </c>
      <c r="H4" s="46" t="s">
        <v>103</v>
      </c>
    </row>
    <row r="5" spans="1:8" ht="14.25" customHeight="1" thickBot="1">
      <c r="A5" s="49" t="s">
        <v>104</v>
      </c>
      <c r="B5" s="50" t="s">
        <v>99</v>
      </c>
      <c r="C5" s="50" t="s">
        <v>99</v>
      </c>
      <c r="D5" s="56">
        <v>200</v>
      </c>
      <c r="E5" s="50">
        <v>4</v>
      </c>
      <c r="F5" s="57">
        <f>D5*E5</f>
        <v>800</v>
      </c>
      <c r="G5" s="58" t="s">
        <v>100</v>
      </c>
      <c r="H5" s="51" t="s">
        <v>105</v>
      </c>
    </row>
    <row r="6" spans="1:8" ht="14.25" customHeight="1">
      <c r="A6" s="55" t="s">
        <v>110</v>
      </c>
      <c r="B6" s="54">
        <f>F3+F4+F5</f>
        <v>7100</v>
      </c>
      <c r="C6" s="53"/>
      <c r="D6" s="53"/>
      <c r="E6" s="53"/>
      <c r="F6" s="53"/>
      <c r="G6" s="53"/>
      <c r="H6" s="52"/>
    </row>
    <row r="7" spans="1:8" ht="14.25" customHeight="1">
      <c r="A7" s="52"/>
      <c r="B7" s="53"/>
      <c r="C7" s="53"/>
      <c r="D7" s="53"/>
      <c r="E7" s="53"/>
      <c r="F7" s="53"/>
      <c r="G7" s="53"/>
      <c r="H7" s="52"/>
    </row>
    <row r="8" spans="1:8" ht="14.25" customHeight="1">
      <c r="A8" s="255"/>
      <c r="B8" s="239"/>
      <c r="C8" s="239"/>
      <c r="D8" s="239"/>
      <c r="E8" s="239"/>
      <c r="F8" s="239"/>
      <c r="G8" s="239"/>
      <c r="H8" s="239"/>
    </row>
    <row r="9" spans="1:8" ht="14.25" customHeight="1">
      <c r="A9" s="52"/>
      <c r="B9" s="53"/>
      <c r="C9" s="53"/>
      <c r="D9" s="53"/>
      <c r="E9" s="53"/>
      <c r="F9" s="53"/>
      <c r="G9" s="53"/>
      <c r="H9" s="52"/>
    </row>
    <row r="10" spans="1:8" ht="14.25" customHeight="1">
      <c r="A10" s="52"/>
      <c r="B10" s="53"/>
      <c r="C10" s="53"/>
      <c r="D10" s="53"/>
      <c r="E10" s="53"/>
      <c r="F10" s="53"/>
      <c r="G10" s="53"/>
      <c r="H10" s="52"/>
    </row>
    <row r="11" spans="1:8" ht="14.25" customHeight="1">
      <c r="A11" s="52"/>
      <c r="B11" s="53"/>
      <c r="C11" s="53"/>
      <c r="D11" s="53"/>
      <c r="E11" s="53"/>
      <c r="F11" s="53"/>
      <c r="G11" s="53"/>
      <c r="H11" s="52"/>
    </row>
    <row r="12" spans="1:8" ht="14.25" customHeight="1">
      <c r="A12" s="52"/>
      <c r="B12" s="53"/>
      <c r="C12" s="53"/>
      <c r="D12" s="53"/>
      <c r="E12" s="53"/>
      <c r="F12" s="53"/>
      <c r="G12" s="53"/>
      <c r="H12" s="52"/>
    </row>
    <row r="13" spans="1:8" ht="14.25" customHeight="1">
      <c r="A13" s="52"/>
      <c r="B13" s="52"/>
      <c r="C13" s="52"/>
      <c r="D13" s="52"/>
      <c r="E13" s="52"/>
      <c r="F13" s="52"/>
      <c r="G13" s="52"/>
      <c r="H13" s="52"/>
    </row>
    <row r="14" spans="1:8" ht="14.25" customHeight="1">
      <c r="A14" s="52"/>
      <c r="B14" s="52"/>
      <c r="C14" s="52"/>
      <c r="D14" s="52"/>
      <c r="E14" s="52"/>
      <c r="F14" s="52"/>
      <c r="G14" s="52"/>
      <c r="H14" s="52"/>
    </row>
    <row r="15" spans="1:8" ht="14.25" customHeight="1">
      <c r="A15" s="52"/>
      <c r="B15" s="52"/>
      <c r="C15" s="52"/>
      <c r="D15" s="52"/>
      <c r="E15" s="52"/>
      <c r="F15" s="52"/>
      <c r="G15" s="52"/>
      <c r="H15" s="52"/>
    </row>
    <row r="16" spans="1:8" ht="14.25" customHeight="1">
      <c r="A16" s="32"/>
      <c r="B16" s="32"/>
      <c r="C16" s="32"/>
      <c r="D16" s="32"/>
      <c r="E16" s="32"/>
      <c r="F16" s="32"/>
      <c r="G16" s="32"/>
      <c r="H16" s="32"/>
    </row>
  </sheetData>
  <mergeCells count="2">
    <mergeCell ref="A1:H1"/>
    <mergeCell ref="A8:H8"/>
  </mergeCells>
  <phoneticPr fontId="5" type="noConversion"/>
  <pageMargins left="0.75" right="0.75" top="1" bottom="1" header="0.5" footer="0.5"/>
  <pageSetup scale="90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8"/>
  <sheetViews>
    <sheetView topLeftCell="A16" workbookViewId="0">
      <selection sqref="A1:M48"/>
    </sheetView>
  </sheetViews>
  <sheetFormatPr baseColWidth="10" defaultColWidth="17.33203125" defaultRowHeight="15.75" customHeight="1" x14ac:dyDescent="0"/>
  <cols>
    <col min="1" max="1" width="19" style="1" bestFit="1" customWidth="1"/>
    <col min="2" max="2" width="14.6640625" style="1" customWidth="1"/>
    <col min="3" max="3" width="12.83203125" style="1" bestFit="1" customWidth="1"/>
    <col min="4" max="13" width="8.6640625" style="1" customWidth="1"/>
    <col min="14" max="16384" width="17.33203125" style="1"/>
  </cols>
  <sheetData>
    <row r="1" spans="1:13" ht="21" customHeight="1" thickBot="1">
      <c r="A1" s="256" t="s">
        <v>219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</row>
    <row r="2" spans="1:13" ht="15" customHeight="1" thickBot="1">
      <c r="A2" s="2" t="s">
        <v>69</v>
      </c>
      <c r="B2" s="262">
        <v>1</v>
      </c>
      <c r="C2" s="264"/>
      <c r="D2" s="2" t="s">
        <v>70</v>
      </c>
      <c r="E2" s="262" t="s">
        <v>176</v>
      </c>
      <c r="F2" s="263"/>
      <c r="G2" s="263"/>
      <c r="H2" s="263"/>
      <c r="I2" s="263"/>
      <c r="J2" s="264"/>
      <c r="K2" s="258" t="s">
        <v>71</v>
      </c>
      <c r="L2" s="259"/>
      <c r="M2" s="265"/>
    </row>
    <row r="3" spans="1:13" ht="15" customHeight="1" thickBot="1">
      <c r="A3" s="2" t="s">
        <v>72</v>
      </c>
      <c r="B3" s="262" t="s">
        <v>177</v>
      </c>
      <c r="C3" s="263"/>
      <c r="D3" s="263"/>
      <c r="E3" s="263"/>
      <c r="F3" s="263"/>
      <c r="G3" s="263"/>
      <c r="H3" s="263"/>
      <c r="I3" s="263"/>
      <c r="J3" s="264"/>
      <c r="K3" s="261" t="s">
        <v>0</v>
      </c>
      <c r="L3" s="259"/>
      <c r="M3" s="266"/>
    </row>
    <row r="4" spans="1:13" ht="15" customHeight="1" thickBot="1">
      <c r="A4" s="4" t="s">
        <v>73</v>
      </c>
      <c r="B4" s="258" t="s">
        <v>74</v>
      </c>
      <c r="C4" s="259"/>
      <c r="D4" s="258" t="s">
        <v>76</v>
      </c>
      <c r="E4" s="259"/>
      <c r="F4" s="258" t="s">
        <v>77</v>
      </c>
      <c r="G4" s="259"/>
      <c r="H4" s="258" t="s">
        <v>78</v>
      </c>
      <c r="I4" s="259"/>
      <c r="J4" s="258" t="s">
        <v>79</v>
      </c>
      <c r="K4" s="259"/>
      <c r="L4" s="258" t="s">
        <v>80</v>
      </c>
      <c r="M4" s="259"/>
    </row>
    <row r="5" spans="1:13" ht="15" customHeight="1" thickBot="1">
      <c r="A5" s="3">
        <v>7</v>
      </c>
      <c r="B5" s="261">
        <v>3</v>
      </c>
      <c r="C5" s="259"/>
      <c r="D5" s="260">
        <v>1500</v>
      </c>
      <c r="E5" s="259"/>
      <c r="F5" s="260">
        <v>742</v>
      </c>
      <c r="G5" s="259"/>
      <c r="H5" s="260">
        <v>1134</v>
      </c>
      <c r="I5" s="259"/>
      <c r="J5" s="260">
        <f>D10</f>
        <v>250</v>
      </c>
      <c r="K5" s="259"/>
      <c r="L5" s="260">
        <f>SUM(D5:J5)*B5</f>
        <v>10878</v>
      </c>
      <c r="M5" s="259"/>
    </row>
    <row r="6" spans="1:13" ht="15" customHeight="1" thickBot="1">
      <c r="A6" s="5" t="s">
        <v>81</v>
      </c>
      <c r="B6" s="5"/>
      <c r="C6" s="5"/>
      <c r="D6" s="262"/>
      <c r="E6" s="263"/>
      <c r="F6" s="267"/>
      <c r="G6" s="267"/>
      <c r="H6" s="267"/>
      <c r="I6" s="267"/>
      <c r="J6" s="267"/>
      <c r="K6" s="267"/>
      <c r="L6" s="267"/>
      <c r="M6" s="268"/>
    </row>
    <row r="7" spans="1:13" ht="15" customHeight="1" thickBot="1">
      <c r="A7" s="258" t="s">
        <v>82</v>
      </c>
      <c r="B7" s="259"/>
      <c r="C7" s="259"/>
      <c r="D7" s="258" t="s">
        <v>83</v>
      </c>
      <c r="E7" s="259"/>
      <c r="F7" s="269"/>
      <c r="G7" s="269"/>
      <c r="H7" s="269"/>
      <c r="I7" s="269"/>
      <c r="J7" s="269"/>
      <c r="K7" s="269"/>
      <c r="L7" s="269"/>
      <c r="M7" s="270"/>
    </row>
    <row r="8" spans="1:13" ht="15" customHeight="1" thickBot="1">
      <c r="A8" s="261" t="s">
        <v>93</v>
      </c>
      <c r="B8" s="259"/>
      <c r="C8" s="259"/>
      <c r="D8" s="260">
        <v>100</v>
      </c>
      <c r="E8" s="259"/>
      <c r="F8" s="269"/>
      <c r="G8" s="269"/>
      <c r="H8" s="269"/>
      <c r="I8" s="269"/>
      <c r="J8" s="269"/>
      <c r="K8" s="269"/>
      <c r="L8" s="269"/>
      <c r="M8" s="270"/>
    </row>
    <row r="9" spans="1:13" ht="15" customHeight="1" thickBot="1">
      <c r="A9" s="261" t="s">
        <v>108</v>
      </c>
      <c r="B9" s="259"/>
      <c r="C9" s="259"/>
      <c r="D9" s="260">
        <v>150</v>
      </c>
      <c r="E9" s="259"/>
      <c r="F9" s="269"/>
      <c r="G9" s="269"/>
      <c r="H9" s="269"/>
      <c r="I9" s="269"/>
      <c r="J9" s="269"/>
      <c r="K9" s="269"/>
      <c r="L9" s="269"/>
      <c r="M9" s="270"/>
    </row>
    <row r="10" spans="1:13" ht="15.75" customHeight="1" thickBot="1">
      <c r="A10" s="262"/>
      <c r="B10" s="264"/>
      <c r="C10" s="2" t="s">
        <v>84</v>
      </c>
      <c r="D10" s="260">
        <f>SUM(D8:D9)</f>
        <v>250</v>
      </c>
      <c r="E10" s="259"/>
      <c r="F10" s="271"/>
      <c r="G10" s="271"/>
      <c r="H10" s="271"/>
      <c r="I10" s="271"/>
      <c r="J10" s="271"/>
      <c r="K10" s="271"/>
      <c r="L10" s="271"/>
      <c r="M10" s="272"/>
    </row>
    <row r="11" spans="1:13" ht="15" customHeight="1" thickBot="1">
      <c r="A11" s="2" t="s">
        <v>69</v>
      </c>
      <c r="B11" s="262">
        <v>2</v>
      </c>
      <c r="C11" s="264"/>
      <c r="D11" s="2" t="s">
        <v>70</v>
      </c>
      <c r="E11" s="262" t="s">
        <v>176</v>
      </c>
      <c r="F11" s="263"/>
      <c r="G11" s="263"/>
      <c r="H11" s="263"/>
      <c r="I11" s="263"/>
      <c r="J11" s="264"/>
      <c r="K11" s="258" t="s">
        <v>65</v>
      </c>
      <c r="L11" s="259"/>
      <c r="M11" s="265"/>
    </row>
    <row r="12" spans="1:13" ht="15" customHeight="1" thickBot="1">
      <c r="A12" s="2" t="s">
        <v>72</v>
      </c>
      <c r="B12" s="262" t="s">
        <v>178</v>
      </c>
      <c r="C12" s="263"/>
      <c r="D12" s="263"/>
      <c r="E12" s="263"/>
      <c r="F12" s="263"/>
      <c r="G12" s="263"/>
      <c r="H12" s="263"/>
      <c r="I12" s="263"/>
      <c r="J12" s="264"/>
      <c r="K12" s="261" t="s">
        <v>0</v>
      </c>
      <c r="L12" s="259"/>
      <c r="M12" s="266"/>
    </row>
    <row r="13" spans="1:13" ht="15" customHeight="1" thickBot="1">
      <c r="A13" s="4" t="s">
        <v>73</v>
      </c>
      <c r="B13" s="258" t="s">
        <v>74</v>
      </c>
      <c r="C13" s="259"/>
      <c r="D13" s="258" t="s">
        <v>76</v>
      </c>
      <c r="E13" s="259"/>
      <c r="F13" s="258" t="s">
        <v>77</v>
      </c>
      <c r="G13" s="259"/>
      <c r="H13" s="258" t="s">
        <v>78</v>
      </c>
      <c r="I13" s="259"/>
      <c r="J13" s="258" t="s">
        <v>79</v>
      </c>
      <c r="K13" s="259"/>
      <c r="L13" s="258" t="s">
        <v>80</v>
      </c>
      <c r="M13" s="259"/>
    </row>
    <row r="14" spans="1:13" ht="14.25" customHeight="1" thickBot="1">
      <c r="A14" s="3">
        <v>7</v>
      </c>
      <c r="B14" s="261">
        <v>2</v>
      </c>
      <c r="C14" s="259"/>
      <c r="D14" s="260">
        <v>1500</v>
      </c>
      <c r="E14" s="259"/>
      <c r="F14" s="260">
        <v>742</v>
      </c>
      <c r="G14" s="259"/>
      <c r="H14" s="260">
        <v>1134</v>
      </c>
      <c r="I14" s="259"/>
      <c r="J14" s="260">
        <f>D19</f>
        <v>250</v>
      </c>
      <c r="K14" s="259"/>
      <c r="L14" s="260">
        <f>SUM(D14:J14)*B14</f>
        <v>7252</v>
      </c>
      <c r="M14" s="259"/>
    </row>
    <row r="15" spans="1:13" ht="14.25" customHeight="1" thickBot="1">
      <c r="A15" s="5" t="s">
        <v>81</v>
      </c>
      <c r="B15" s="5"/>
      <c r="C15" s="5"/>
      <c r="D15" s="262"/>
      <c r="E15" s="263"/>
      <c r="F15" s="267"/>
      <c r="G15" s="267"/>
      <c r="H15" s="267"/>
      <c r="I15" s="267"/>
      <c r="J15" s="267"/>
      <c r="K15" s="267"/>
      <c r="L15" s="267"/>
      <c r="M15" s="268"/>
    </row>
    <row r="16" spans="1:13" ht="14.25" customHeight="1" thickBot="1">
      <c r="A16" s="258" t="s">
        <v>75</v>
      </c>
      <c r="B16" s="259"/>
      <c r="C16" s="259"/>
      <c r="D16" s="258" t="s">
        <v>83</v>
      </c>
      <c r="E16" s="259"/>
      <c r="F16" s="269"/>
      <c r="G16" s="269"/>
      <c r="H16" s="269"/>
      <c r="I16" s="269"/>
      <c r="J16" s="269"/>
      <c r="K16" s="269"/>
      <c r="L16" s="269"/>
      <c r="M16" s="270"/>
    </row>
    <row r="17" spans="1:13" ht="14.25" customHeight="1" thickBot="1">
      <c r="A17" s="261" t="s">
        <v>93</v>
      </c>
      <c r="B17" s="259"/>
      <c r="C17" s="259"/>
      <c r="D17" s="260">
        <v>100</v>
      </c>
      <c r="E17" s="259"/>
      <c r="F17" s="269"/>
      <c r="G17" s="269"/>
      <c r="H17" s="269"/>
      <c r="I17" s="269"/>
      <c r="J17" s="269"/>
      <c r="K17" s="269"/>
      <c r="L17" s="269"/>
      <c r="M17" s="270"/>
    </row>
    <row r="18" spans="1:13" ht="14.25" customHeight="1" thickBot="1">
      <c r="A18" s="261" t="s">
        <v>108</v>
      </c>
      <c r="B18" s="259"/>
      <c r="C18" s="259"/>
      <c r="D18" s="260">
        <v>150</v>
      </c>
      <c r="E18" s="259"/>
      <c r="F18" s="269"/>
      <c r="G18" s="269"/>
      <c r="H18" s="269"/>
      <c r="I18" s="269"/>
      <c r="J18" s="269"/>
      <c r="K18" s="269"/>
      <c r="L18" s="269"/>
      <c r="M18" s="270"/>
    </row>
    <row r="19" spans="1:13" ht="15" customHeight="1" thickBot="1">
      <c r="A19" s="262"/>
      <c r="B19" s="264"/>
      <c r="C19" s="2" t="s">
        <v>84</v>
      </c>
      <c r="D19" s="260">
        <f>SUM(D17:D18)</f>
        <v>250</v>
      </c>
      <c r="E19" s="259"/>
      <c r="F19" s="271"/>
      <c r="G19" s="271"/>
      <c r="H19" s="271"/>
      <c r="I19" s="271"/>
      <c r="J19" s="271"/>
      <c r="K19" s="271"/>
      <c r="L19" s="271"/>
      <c r="M19" s="272"/>
    </row>
    <row r="20" spans="1:13" ht="15.75" customHeight="1" thickBot="1">
      <c r="A20" s="2" t="s">
        <v>69</v>
      </c>
      <c r="B20" s="262">
        <v>3</v>
      </c>
      <c r="C20" s="264"/>
      <c r="D20" s="2" t="s">
        <v>70</v>
      </c>
      <c r="E20" s="262" t="s">
        <v>176</v>
      </c>
      <c r="F20" s="263"/>
      <c r="G20" s="263"/>
      <c r="H20" s="263"/>
      <c r="I20" s="263"/>
      <c r="J20" s="264"/>
      <c r="K20" s="258" t="s">
        <v>65</v>
      </c>
      <c r="L20" s="259"/>
      <c r="M20" s="265"/>
    </row>
    <row r="21" spans="1:13" ht="15.75" customHeight="1" thickBot="1">
      <c r="A21" s="2" t="s">
        <v>72</v>
      </c>
      <c r="B21" s="262" t="s">
        <v>179</v>
      </c>
      <c r="C21" s="263"/>
      <c r="D21" s="263"/>
      <c r="E21" s="263"/>
      <c r="F21" s="263"/>
      <c r="G21" s="263"/>
      <c r="H21" s="263"/>
      <c r="I21" s="263"/>
      <c r="J21" s="264"/>
      <c r="K21" s="261" t="s">
        <v>1</v>
      </c>
      <c r="L21" s="259"/>
      <c r="M21" s="266"/>
    </row>
    <row r="22" spans="1:13" ht="15.75" customHeight="1" thickBot="1">
      <c r="A22" s="4" t="s">
        <v>73</v>
      </c>
      <c r="B22" s="258" t="s">
        <v>74</v>
      </c>
      <c r="C22" s="259"/>
      <c r="D22" s="258" t="s">
        <v>76</v>
      </c>
      <c r="E22" s="259"/>
      <c r="F22" s="258" t="s">
        <v>77</v>
      </c>
      <c r="G22" s="259"/>
      <c r="H22" s="258" t="s">
        <v>78</v>
      </c>
      <c r="I22" s="259"/>
      <c r="J22" s="258" t="s">
        <v>79</v>
      </c>
      <c r="K22" s="259"/>
      <c r="L22" s="258" t="s">
        <v>80</v>
      </c>
      <c r="M22" s="259"/>
    </row>
    <row r="23" spans="1:13" ht="15.75" customHeight="1" thickBot="1">
      <c r="A23" s="3">
        <v>7</v>
      </c>
      <c r="B23" s="261">
        <v>3</v>
      </c>
      <c r="C23" s="259"/>
      <c r="D23" s="260">
        <v>1500</v>
      </c>
      <c r="E23" s="259"/>
      <c r="F23" s="260">
        <v>742</v>
      </c>
      <c r="G23" s="259"/>
      <c r="H23" s="260">
        <v>1134</v>
      </c>
      <c r="I23" s="259"/>
      <c r="J23" s="260">
        <f>D28</f>
        <v>250</v>
      </c>
      <c r="K23" s="259"/>
      <c r="L23" s="260">
        <f>SUM(D23:J23)*B23</f>
        <v>10878</v>
      </c>
      <c r="M23" s="259"/>
    </row>
    <row r="24" spans="1:13" ht="15.75" customHeight="1" thickBot="1">
      <c r="A24" s="5" t="s">
        <v>81</v>
      </c>
      <c r="B24" s="5"/>
      <c r="C24" s="5"/>
      <c r="D24" s="262"/>
      <c r="E24" s="263"/>
      <c r="F24" s="267"/>
      <c r="G24" s="267"/>
      <c r="H24" s="267"/>
      <c r="I24" s="267"/>
      <c r="J24" s="267"/>
      <c r="K24" s="267"/>
      <c r="L24" s="267"/>
      <c r="M24" s="268"/>
    </row>
    <row r="25" spans="1:13" ht="15.75" customHeight="1" thickBot="1">
      <c r="A25" s="258" t="s">
        <v>75</v>
      </c>
      <c r="B25" s="259"/>
      <c r="C25" s="259"/>
      <c r="D25" s="258" t="s">
        <v>83</v>
      </c>
      <c r="E25" s="259"/>
      <c r="F25" s="269"/>
      <c r="G25" s="269"/>
      <c r="H25" s="269"/>
      <c r="I25" s="269"/>
      <c r="J25" s="269"/>
      <c r="K25" s="269"/>
      <c r="L25" s="269"/>
      <c r="M25" s="270"/>
    </row>
    <row r="26" spans="1:13" ht="15.75" customHeight="1" thickBot="1">
      <c r="A26" s="261" t="s">
        <v>93</v>
      </c>
      <c r="B26" s="259"/>
      <c r="C26" s="259"/>
      <c r="D26" s="260">
        <v>100</v>
      </c>
      <c r="E26" s="259"/>
      <c r="F26" s="269"/>
      <c r="G26" s="269"/>
      <c r="H26" s="269"/>
      <c r="I26" s="269"/>
      <c r="J26" s="269"/>
      <c r="K26" s="269"/>
      <c r="L26" s="269"/>
      <c r="M26" s="270"/>
    </row>
    <row r="27" spans="1:13" ht="15.75" customHeight="1" thickBot="1">
      <c r="A27" s="261" t="s">
        <v>108</v>
      </c>
      <c r="B27" s="259"/>
      <c r="C27" s="259"/>
      <c r="D27" s="260">
        <v>150</v>
      </c>
      <c r="E27" s="259"/>
      <c r="F27" s="269"/>
      <c r="G27" s="269"/>
      <c r="H27" s="269"/>
      <c r="I27" s="269"/>
      <c r="J27" s="269"/>
      <c r="K27" s="269"/>
      <c r="L27" s="269"/>
      <c r="M27" s="270"/>
    </row>
    <row r="28" spans="1:13" ht="15.75" customHeight="1" thickBot="1">
      <c r="A28" s="262"/>
      <c r="B28" s="264"/>
      <c r="C28" s="2" t="s">
        <v>84</v>
      </c>
      <c r="D28" s="260">
        <f>SUM(D26:D27)</f>
        <v>250</v>
      </c>
      <c r="E28" s="259"/>
      <c r="F28" s="271"/>
      <c r="G28" s="271"/>
      <c r="H28" s="271"/>
      <c r="I28" s="271"/>
      <c r="J28" s="271"/>
      <c r="K28" s="271"/>
      <c r="L28" s="271"/>
      <c r="M28" s="272"/>
    </row>
    <row r="29" spans="1:13" ht="15.75" customHeight="1" thickBot="1">
      <c r="A29" s="2" t="s">
        <v>69</v>
      </c>
      <c r="B29" s="262">
        <v>4</v>
      </c>
      <c r="C29" s="264"/>
      <c r="D29" s="2" t="s">
        <v>70</v>
      </c>
      <c r="E29" s="262" t="s">
        <v>180</v>
      </c>
      <c r="F29" s="263"/>
      <c r="G29" s="263"/>
      <c r="H29" s="263"/>
      <c r="I29" s="263"/>
      <c r="J29" s="264"/>
      <c r="K29" s="258" t="s">
        <v>65</v>
      </c>
      <c r="L29" s="259"/>
      <c r="M29" s="265"/>
    </row>
    <row r="30" spans="1:13" ht="15.75" customHeight="1" thickBot="1">
      <c r="A30" s="2" t="s">
        <v>72</v>
      </c>
      <c r="B30" s="262" t="s">
        <v>181</v>
      </c>
      <c r="C30" s="263"/>
      <c r="D30" s="263"/>
      <c r="E30" s="263"/>
      <c r="F30" s="263"/>
      <c r="G30" s="263"/>
      <c r="H30" s="263"/>
      <c r="I30" s="263"/>
      <c r="J30" s="264"/>
      <c r="K30" s="261" t="s">
        <v>1</v>
      </c>
      <c r="L30" s="259"/>
      <c r="M30" s="266"/>
    </row>
    <row r="31" spans="1:13" ht="15.75" customHeight="1" thickBot="1">
      <c r="A31" s="4" t="s">
        <v>73</v>
      </c>
      <c r="B31" s="258" t="s">
        <v>74</v>
      </c>
      <c r="C31" s="259"/>
      <c r="D31" s="258" t="s">
        <v>76</v>
      </c>
      <c r="E31" s="259"/>
      <c r="F31" s="258" t="s">
        <v>77</v>
      </c>
      <c r="G31" s="259"/>
      <c r="H31" s="258" t="s">
        <v>78</v>
      </c>
      <c r="I31" s="259"/>
      <c r="J31" s="258" t="s">
        <v>79</v>
      </c>
      <c r="K31" s="259"/>
      <c r="L31" s="258" t="s">
        <v>80</v>
      </c>
      <c r="M31" s="259"/>
    </row>
    <row r="32" spans="1:13" ht="15.75" customHeight="1" thickBot="1">
      <c r="A32" s="3">
        <v>7</v>
      </c>
      <c r="B32" s="261">
        <v>2</v>
      </c>
      <c r="C32" s="259"/>
      <c r="D32" s="260">
        <v>1500</v>
      </c>
      <c r="E32" s="259"/>
      <c r="F32" s="260">
        <v>742</v>
      </c>
      <c r="G32" s="259"/>
      <c r="H32" s="260">
        <v>1134</v>
      </c>
      <c r="I32" s="259"/>
      <c r="J32" s="260">
        <f>D37</f>
        <v>250</v>
      </c>
      <c r="K32" s="259"/>
      <c r="L32" s="260">
        <f>SUM(D32:J32)*B32</f>
        <v>7252</v>
      </c>
      <c r="M32" s="259"/>
    </row>
    <row r="33" spans="1:13" ht="15.75" customHeight="1" thickBot="1">
      <c r="A33" s="5" t="s">
        <v>81</v>
      </c>
      <c r="B33" s="5"/>
      <c r="C33" s="5"/>
      <c r="D33" s="262"/>
      <c r="E33" s="263"/>
      <c r="F33" s="267"/>
      <c r="G33" s="267"/>
      <c r="H33" s="267"/>
      <c r="I33" s="267"/>
      <c r="J33" s="267"/>
      <c r="K33" s="267"/>
      <c r="L33" s="267"/>
      <c r="M33" s="268"/>
    </row>
    <row r="34" spans="1:13" ht="15.75" customHeight="1" thickBot="1">
      <c r="A34" s="258" t="s">
        <v>75</v>
      </c>
      <c r="B34" s="259"/>
      <c r="C34" s="259"/>
      <c r="D34" s="258" t="s">
        <v>83</v>
      </c>
      <c r="E34" s="259"/>
      <c r="F34" s="269"/>
      <c r="G34" s="269"/>
      <c r="H34" s="269"/>
      <c r="I34" s="269"/>
      <c r="J34" s="269"/>
      <c r="K34" s="269"/>
      <c r="L34" s="269"/>
      <c r="M34" s="270"/>
    </row>
    <row r="35" spans="1:13" ht="15.75" customHeight="1" thickBot="1">
      <c r="A35" s="261" t="s">
        <v>93</v>
      </c>
      <c r="B35" s="259"/>
      <c r="C35" s="259"/>
      <c r="D35" s="260">
        <v>100</v>
      </c>
      <c r="E35" s="259"/>
      <c r="F35" s="269"/>
      <c r="G35" s="269"/>
      <c r="H35" s="269"/>
      <c r="I35" s="269"/>
      <c r="J35" s="269"/>
      <c r="K35" s="269"/>
      <c r="L35" s="269"/>
      <c r="M35" s="270"/>
    </row>
    <row r="36" spans="1:13" ht="15.75" customHeight="1" thickBot="1">
      <c r="A36" s="261" t="s">
        <v>108</v>
      </c>
      <c r="B36" s="259"/>
      <c r="C36" s="259"/>
      <c r="D36" s="260">
        <v>150</v>
      </c>
      <c r="E36" s="259"/>
      <c r="F36" s="269"/>
      <c r="G36" s="269"/>
      <c r="H36" s="269"/>
      <c r="I36" s="269"/>
      <c r="J36" s="269"/>
      <c r="K36" s="269"/>
      <c r="L36" s="269"/>
      <c r="M36" s="270"/>
    </row>
    <row r="37" spans="1:13" ht="15.75" customHeight="1" thickBot="1">
      <c r="A37" s="262"/>
      <c r="B37" s="264"/>
      <c r="C37" s="2" t="s">
        <v>84</v>
      </c>
      <c r="D37" s="260">
        <f>SUM(D35:D36)</f>
        <v>250</v>
      </c>
      <c r="E37" s="259"/>
      <c r="F37" s="271"/>
      <c r="G37" s="271"/>
      <c r="H37" s="271"/>
      <c r="I37" s="271"/>
      <c r="J37" s="271"/>
      <c r="K37" s="271"/>
      <c r="L37" s="271"/>
      <c r="M37" s="272"/>
    </row>
    <row r="38" spans="1:13" ht="15.75" customHeight="1" thickBot="1">
      <c r="A38" s="2" t="s">
        <v>69</v>
      </c>
      <c r="B38" s="262">
        <v>5</v>
      </c>
      <c r="C38" s="264"/>
      <c r="D38" s="2" t="s">
        <v>70</v>
      </c>
      <c r="E38" s="262" t="s">
        <v>176</v>
      </c>
      <c r="F38" s="263"/>
      <c r="G38" s="263"/>
      <c r="H38" s="263"/>
      <c r="I38" s="263"/>
      <c r="J38" s="264"/>
      <c r="K38" s="258" t="s">
        <v>65</v>
      </c>
      <c r="L38" s="259"/>
      <c r="M38" s="265"/>
    </row>
    <row r="39" spans="1:13" ht="15.75" customHeight="1" thickBot="1">
      <c r="A39" s="2" t="s">
        <v>72</v>
      </c>
      <c r="B39" s="262" t="s">
        <v>182</v>
      </c>
      <c r="C39" s="263"/>
      <c r="D39" s="263"/>
      <c r="E39" s="263"/>
      <c r="F39" s="263"/>
      <c r="G39" s="263"/>
      <c r="H39" s="263"/>
      <c r="I39" s="263"/>
      <c r="J39" s="264"/>
      <c r="K39" s="261" t="s">
        <v>1</v>
      </c>
      <c r="L39" s="259"/>
      <c r="M39" s="266"/>
    </row>
    <row r="40" spans="1:13" ht="15.75" customHeight="1" thickBot="1">
      <c r="A40" s="4" t="s">
        <v>73</v>
      </c>
      <c r="B40" s="258" t="s">
        <v>74</v>
      </c>
      <c r="C40" s="259"/>
      <c r="D40" s="258" t="s">
        <v>76</v>
      </c>
      <c r="E40" s="259"/>
      <c r="F40" s="258" t="s">
        <v>77</v>
      </c>
      <c r="G40" s="259"/>
      <c r="H40" s="258" t="s">
        <v>78</v>
      </c>
      <c r="I40" s="259"/>
      <c r="J40" s="258" t="s">
        <v>79</v>
      </c>
      <c r="K40" s="259"/>
      <c r="L40" s="258" t="s">
        <v>80</v>
      </c>
      <c r="M40" s="259"/>
    </row>
    <row r="41" spans="1:13" ht="15.75" customHeight="1" thickBot="1">
      <c r="A41" s="3">
        <v>7</v>
      </c>
      <c r="B41" s="261">
        <v>2</v>
      </c>
      <c r="C41" s="259"/>
      <c r="D41" s="260">
        <v>1500</v>
      </c>
      <c r="E41" s="259"/>
      <c r="F41" s="260">
        <v>742</v>
      </c>
      <c r="G41" s="259"/>
      <c r="H41" s="260">
        <v>1134</v>
      </c>
      <c r="I41" s="259"/>
      <c r="J41" s="260">
        <f>D46</f>
        <v>250</v>
      </c>
      <c r="K41" s="259"/>
      <c r="L41" s="260">
        <f>SUM(D41:J41)*B41</f>
        <v>7252</v>
      </c>
      <c r="M41" s="259"/>
    </row>
    <row r="42" spans="1:13" ht="15.75" customHeight="1" thickBot="1">
      <c r="A42" s="5" t="s">
        <v>81</v>
      </c>
      <c r="B42" s="5"/>
      <c r="C42" s="5"/>
      <c r="D42" s="262"/>
      <c r="E42" s="263"/>
      <c r="F42" s="267"/>
      <c r="G42" s="267"/>
      <c r="H42" s="267"/>
      <c r="I42" s="267"/>
      <c r="J42" s="267"/>
      <c r="K42" s="267"/>
      <c r="L42" s="267"/>
      <c r="M42" s="268"/>
    </row>
    <row r="43" spans="1:13" ht="15.75" customHeight="1" thickBot="1">
      <c r="A43" s="258" t="s">
        <v>75</v>
      </c>
      <c r="B43" s="259"/>
      <c r="C43" s="259"/>
      <c r="D43" s="258" t="s">
        <v>83</v>
      </c>
      <c r="E43" s="259"/>
      <c r="F43" s="269"/>
      <c r="G43" s="269"/>
      <c r="H43" s="269"/>
      <c r="I43" s="269"/>
      <c r="J43" s="269"/>
      <c r="K43" s="269"/>
      <c r="L43" s="269"/>
      <c r="M43" s="270"/>
    </row>
    <row r="44" spans="1:13" ht="15.75" customHeight="1" thickBot="1">
      <c r="A44" s="261" t="s">
        <v>93</v>
      </c>
      <c r="B44" s="259"/>
      <c r="C44" s="259"/>
      <c r="D44" s="260">
        <v>100</v>
      </c>
      <c r="E44" s="259"/>
      <c r="F44" s="269"/>
      <c r="G44" s="269"/>
      <c r="H44" s="269"/>
      <c r="I44" s="269"/>
      <c r="J44" s="269"/>
      <c r="K44" s="269"/>
      <c r="L44" s="269"/>
      <c r="M44" s="270"/>
    </row>
    <row r="45" spans="1:13" ht="15.75" customHeight="1" thickBot="1">
      <c r="A45" s="261" t="s">
        <v>108</v>
      </c>
      <c r="B45" s="259"/>
      <c r="C45" s="259"/>
      <c r="D45" s="260">
        <v>150</v>
      </c>
      <c r="E45" s="259"/>
      <c r="F45" s="269"/>
      <c r="G45" s="269"/>
      <c r="H45" s="269"/>
      <c r="I45" s="269"/>
      <c r="J45" s="269"/>
      <c r="K45" s="269"/>
      <c r="L45" s="269"/>
      <c r="M45" s="270"/>
    </row>
    <row r="46" spans="1:13" ht="15.75" customHeight="1" thickBot="1">
      <c r="A46" s="262"/>
      <c r="B46" s="264"/>
      <c r="C46" s="2" t="s">
        <v>84</v>
      </c>
      <c r="D46" s="260">
        <f>SUM(D44:D45)</f>
        <v>250</v>
      </c>
      <c r="E46" s="259"/>
      <c r="F46" s="271"/>
      <c r="G46" s="271"/>
      <c r="H46" s="271"/>
      <c r="I46" s="271"/>
      <c r="J46" s="271"/>
      <c r="K46" s="271"/>
      <c r="L46" s="271"/>
      <c r="M46" s="272"/>
    </row>
    <row r="47" spans="1:13" ht="15.75" customHeight="1" thickBot="1"/>
    <row r="48" spans="1:13" ht="18" thickBot="1">
      <c r="A48" s="273" t="s">
        <v>109</v>
      </c>
      <c r="B48" s="273"/>
      <c r="C48" s="6">
        <f>L41+L32+L23+L14+L5</f>
        <v>43512</v>
      </c>
    </row>
  </sheetData>
  <mergeCells count="142">
    <mergeCell ref="A48:B48"/>
    <mergeCell ref="F42:M46"/>
    <mergeCell ref="A43:C43"/>
    <mergeCell ref="D43:E43"/>
    <mergeCell ref="A44:C44"/>
    <mergeCell ref="D44:E44"/>
    <mergeCell ref="A45:C45"/>
    <mergeCell ref="D45:E45"/>
    <mergeCell ref="A46:B46"/>
    <mergeCell ref="D46:E46"/>
    <mergeCell ref="D42:E42"/>
    <mergeCell ref="L40:M40"/>
    <mergeCell ref="B41:C41"/>
    <mergeCell ref="D41:E41"/>
    <mergeCell ref="F41:G41"/>
    <mergeCell ref="H41:I41"/>
    <mergeCell ref="J41:K41"/>
    <mergeCell ref="L41:M41"/>
    <mergeCell ref="B40:C40"/>
    <mergeCell ref="D40:E40"/>
    <mergeCell ref="F40:G40"/>
    <mergeCell ref="H40:I40"/>
    <mergeCell ref="J40:K40"/>
    <mergeCell ref="B38:C38"/>
    <mergeCell ref="E38:J38"/>
    <mergeCell ref="K38:L38"/>
    <mergeCell ref="M38:M39"/>
    <mergeCell ref="B39:J39"/>
    <mergeCell ref="K39:L39"/>
    <mergeCell ref="F33:M37"/>
    <mergeCell ref="A34:C34"/>
    <mergeCell ref="D34:E34"/>
    <mergeCell ref="A35:C35"/>
    <mergeCell ref="D35:E35"/>
    <mergeCell ref="A36:C36"/>
    <mergeCell ref="D36:E36"/>
    <mergeCell ref="A37:B37"/>
    <mergeCell ref="D37:E37"/>
    <mergeCell ref="D33:E33"/>
    <mergeCell ref="F23:G23"/>
    <mergeCell ref="H23:I23"/>
    <mergeCell ref="J23:K23"/>
    <mergeCell ref="L31:M31"/>
    <mergeCell ref="B32:C32"/>
    <mergeCell ref="D32:E32"/>
    <mergeCell ref="F32:G32"/>
    <mergeCell ref="H32:I32"/>
    <mergeCell ref="J32:K32"/>
    <mergeCell ref="L32:M32"/>
    <mergeCell ref="B31:C31"/>
    <mergeCell ref="D31:E31"/>
    <mergeCell ref="F31:G31"/>
    <mergeCell ref="H31:I31"/>
    <mergeCell ref="J31:K31"/>
    <mergeCell ref="A17:C17"/>
    <mergeCell ref="D17:E17"/>
    <mergeCell ref="D7:E7"/>
    <mergeCell ref="A7:C7"/>
    <mergeCell ref="F15:M19"/>
    <mergeCell ref="B29:C29"/>
    <mergeCell ref="E29:J29"/>
    <mergeCell ref="K29:L29"/>
    <mergeCell ref="M29:M30"/>
    <mergeCell ref="B30:J30"/>
    <mergeCell ref="K30:L30"/>
    <mergeCell ref="L23:M23"/>
    <mergeCell ref="F24:M28"/>
    <mergeCell ref="A25:C25"/>
    <mergeCell ref="D25:E25"/>
    <mergeCell ref="A26:C26"/>
    <mergeCell ref="D26:E26"/>
    <mergeCell ref="A27:C27"/>
    <mergeCell ref="D27:E27"/>
    <mergeCell ref="A28:B28"/>
    <mergeCell ref="D28:E28"/>
    <mergeCell ref="D24:E24"/>
    <mergeCell ref="B23:C23"/>
    <mergeCell ref="D23:E23"/>
    <mergeCell ref="B20:C20"/>
    <mergeCell ref="K20:L20"/>
    <mergeCell ref="M20:M21"/>
    <mergeCell ref="B21:J21"/>
    <mergeCell ref="K21:L21"/>
    <mergeCell ref="E11:J11"/>
    <mergeCell ref="E20:J20"/>
    <mergeCell ref="D15:E15"/>
    <mergeCell ref="B22:C22"/>
    <mergeCell ref="D22:E22"/>
    <mergeCell ref="F22:G22"/>
    <mergeCell ref="H22:I22"/>
    <mergeCell ref="J22:K22"/>
    <mergeCell ref="L22:M22"/>
    <mergeCell ref="K11:L11"/>
    <mergeCell ref="D18:E18"/>
    <mergeCell ref="A19:B19"/>
    <mergeCell ref="M11:M12"/>
    <mergeCell ref="K12:L12"/>
    <mergeCell ref="L14:M14"/>
    <mergeCell ref="L13:M13"/>
    <mergeCell ref="J13:K13"/>
    <mergeCell ref="J14:K14"/>
    <mergeCell ref="A18:C18"/>
    <mergeCell ref="E2:J2"/>
    <mergeCell ref="D10:E10"/>
    <mergeCell ref="D14:E14"/>
    <mergeCell ref="D16:E16"/>
    <mergeCell ref="B13:C13"/>
    <mergeCell ref="D13:E13"/>
    <mergeCell ref="B14:C14"/>
    <mergeCell ref="A16:C16"/>
    <mergeCell ref="B12:J12"/>
    <mergeCell ref="H13:I13"/>
    <mergeCell ref="H14:I14"/>
    <mergeCell ref="F14:G14"/>
    <mergeCell ref="F13:G13"/>
    <mergeCell ref="A10:B10"/>
    <mergeCell ref="F6:M10"/>
    <mergeCell ref="D6:E6"/>
    <mergeCell ref="A1:M1"/>
    <mergeCell ref="F4:G4"/>
    <mergeCell ref="D19:E19"/>
    <mergeCell ref="B4:C4"/>
    <mergeCell ref="B5:C5"/>
    <mergeCell ref="D4:E4"/>
    <mergeCell ref="L5:M5"/>
    <mergeCell ref="K3:L3"/>
    <mergeCell ref="L4:M4"/>
    <mergeCell ref="D9:E9"/>
    <mergeCell ref="A9:C9"/>
    <mergeCell ref="F5:G5"/>
    <mergeCell ref="D5:E5"/>
    <mergeCell ref="D8:E8"/>
    <mergeCell ref="A8:C8"/>
    <mergeCell ref="K2:L2"/>
    <mergeCell ref="J4:K4"/>
    <mergeCell ref="H4:I4"/>
    <mergeCell ref="H5:I5"/>
    <mergeCell ref="J5:K5"/>
    <mergeCell ref="B3:J3"/>
    <mergeCell ref="M2:M3"/>
    <mergeCell ref="B11:C11"/>
    <mergeCell ref="B2:C2"/>
  </mergeCells>
  <phoneticPr fontId="5" type="noConversion"/>
  <dataValidations count="1">
    <dataValidation type="list" showErrorMessage="1" sqref="K3 K12 K21 K30 K39">
      <formula1>"(Select Period),Base Period,Option I,Option II,Option III,Option IV"</formula1>
    </dataValidation>
  </dataValidations>
  <pageMargins left="0.75" right="0.75" top="1" bottom="1" header="0.5" footer="0.5"/>
  <pageSetup scale="6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7"/>
  <sheetViews>
    <sheetView zoomScale="150" zoomScaleNormal="150" zoomScalePageLayoutView="150" workbookViewId="0">
      <selection sqref="A1:D7"/>
    </sheetView>
  </sheetViews>
  <sheetFormatPr baseColWidth="10" defaultColWidth="17.33203125" defaultRowHeight="15.75" customHeight="1" x14ac:dyDescent="0"/>
  <cols>
    <col min="1" max="1" width="25.1640625" style="165" bestFit="1" customWidth="1"/>
    <col min="2" max="2" width="10.5" style="165" bestFit="1" customWidth="1"/>
    <col min="3" max="3" width="14" style="165" bestFit="1" customWidth="1"/>
    <col min="4" max="4" width="64" style="165" bestFit="1" customWidth="1"/>
    <col min="5" max="6" width="8.6640625" style="165" customWidth="1"/>
    <col min="7" max="16384" width="17.33203125" style="165"/>
  </cols>
  <sheetData>
    <row r="1" spans="1:4" ht="21" customHeight="1">
      <c r="A1" s="238" t="s">
        <v>220</v>
      </c>
      <c r="B1" s="239"/>
      <c r="C1" s="239"/>
      <c r="D1" s="239"/>
    </row>
    <row r="2" spans="1:4" ht="13" thickBot="1">
      <c r="A2" s="60" t="s">
        <v>107</v>
      </c>
      <c r="B2" s="61" t="s">
        <v>85</v>
      </c>
      <c r="C2" s="62" t="s">
        <v>86</v>
      </c>
      <c r="D2" s="63" t="s">
        <v>87</v>
      </c>
    </row>
    <row r="3" spans="1:4" ht="12">
      <c r="A3" s="64" t="s">
        <v>94</v>
      </c>
      <c r="B3" s="170">
        <v>21433.146372000003</v>
      </c>
      <c r="C3" s="65" t="s">
        <v>88</v>
      </c>
      <c r="D3" s="69" t="s">
        <v>95</v>
      </c>
    </row>
    <row r="4" spans="1:4" ht="12">
      <c r="A4" s="64" t="s">
        <v>101</v>
      </c>
      <c r="B4" s="67">
        <v>20000</v>
      </c>
      <c r="C4" s="68" t="s">
        <v>88</v>
      </c>
      <c r="D4" s="70" t="s">
        <v>183</v>
      </c>
    </row>
    <row r="5" spans="1:4" ht="12">
      <c r="A5" s="64" t="s">
        <v>94</v>
      </c>
      <c r="B5" s="67">
        <v>21861.809299440003</v>
      </c>
      <c r="C5" s="68" t="s">
        <v>89</v>
      </c>
      <c r="D5" s="66" t="s">
        <v>95</v>
      </c>
    </row>
    <row r="6" spans="1:4" ht="12">
      <c r="A6" s="64" t="s">
        <v>101</v>
      </c>
      <c r="B6" s="67">
        <v>20000</v>
      </c>
      <c r="C6" s="68" t="s">
        <v>89</v>
      </c>
      <c r="D6" s="70" t="s">
        <v>184</v>
      </c>
    </row>
    <row r="7" spans="1:4" ht="15.75" customHeight="1">
      <c r="A7" s="168" t="s">
        <v>110</v>
      </c>
      <c r="B7" s="169">
        <f>B3+B4+B5+B6</f>
        <v>83294.95567144001</v>
      </c>
    </row>
  </sheetData>
  <mergeCells count="1">
    <mergeCell ref="A1:D1"/>
  </mergeCells>
  <phoneticPr fontId="5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53"/>
  <sheetViews>
    <sheetView topLeftCell="A43" workbookViewId="0">
      <selection sqref="A1:J53"/>
    </sheetView>
  </sheetViews>
  <sheetFormatPr baseColWidth="10" defaultRowHeight="12" x14ac:dyDescent="0"/>
  <cols>
    <col min="1" max="1" width="3.33203125" bestFit="1" customWidth="1"/>
    <col min="2" max="2" width="2.1640625" bestFit="1" customWidth="1"/>
    <col min="3" max="3" width="39.33203125" bestFit="1" customWidth="1"/>
    <col min="4" max="4" width="4.6640625" bestFit="1" customWidth="1"/>
    <col min="5" max="5" width="6.1640625" bestFit="1" customWidth="1"/>
    <col min="6" max="6" width="6" bestFit="1" customWidth="1"/>
    <col min="7" max="7" width="6.5" bestFit="1" customWidth="1"/>
    <col min="9" max="9" width="25.33203125" bestFit="1" customWidth="1"/>
    <col min="10" max="10" width="16.5" customWidth="1"/>
  </cols>
  <sheetData>
    <row r="1" spans="1:10" ht="18">
      <c r="A1" s="274" t="s">
        <v>221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0" ht="12" customHeight="1">
      <c r="A2" s="276" t="s">
        <v>111</v>
      </c>
      <c r="B2" s="276"/>
      <c r="C2" s="276" t="s">
        <v>112</v>
      </c>
      <c r="D2" s="74" t="s">
        <v>113</v>
      </c>
      <c r="E2" s="74"/>
      <c r="F2" s="74" t="s">
        <v>114</v>
      </c>
      <c r="G2" s="74"/>
      <c r="H2" s="277" t="s">
        <v>115</v>
      </c>
      <c r="I2" s="277" t="s">
        <v>116</v>
      </c>
      <c r="J2" s="277" t="s">
        <v>172</v>
      </c>
    </row>
    <row r="3" spans="1:10" ht="12" customHeight="1">
      <c r="A3" s="276"/>
      <c r="B3" s="276"/>
      <c r="C3" s="276" t="s">
        <v>117</v>
      </c>
      <c r="D3" s="75" t="s">
        <v>118</v>
      </c>
      <c r="E3" s="75" t="s">
        <v>119</v>
      </c>
      <c r="F3" s="75" t="s">
        <v>120</v>
      </c>
      <c r="G3" s="75" t="s">
        <v>121</v>
      </c>
      <c r="H3" s="277" t="s">
        <v>122</v>
      </c>
      <c r="I3" s="277" t="s">
        <v>123</v>
      </c>
      <c r="J3" s="278"/>
    </row>
    <row r="4" spans="1:10">
      <c r="A4" s="76"/>
      <c r="B4" s="77"/>
      <c r="C4" s="77"/>
      <c r="D4" s="77"/>
      <c r="E4" s="77"/>
      <c r="F4" s="77"/>
      <c r="G4" s="77"/>
      <c r="H4" s="77"/>
      <c r="I4" s="77"/>
      <c r="J4" s="131"/>
    </row>
    <row r="5" spans="1:10">
      <c r="A5" s="78"/>
      <c r="B5" s="78"/>
      <c r="C5" s="78"/>
      <c r="D5" s="79"/>
      <c r="E5" s="79"/>
      <c r="F5" s="79"/>
      <c r="G5" s="79"/>
      <c r="H5" s="80"/>
      <c r="I5" s="80"/>
      <c r="J5" s="132"/>
    </row>
    <row r="6" spans="1:10">
      <c r="A6" s="81" t="s">
        <v>124</v>
      </c>
      <c r="B6" s="81"/>
      <c r="C6" s="81" t="s">
        <v>125</v>
      </c>
      <c r="D6" s="82"/>
      <c r="E6" s="82"/>
      <c r="F6" s="82"/>
      <c r="G6" s="82"/>
      <c r="H6" s="83"/>
      <c r="I6" s="83"/>
      <c r="J6" s="133"/>
    </row>
    <row r="7" spans="1:10">
      <c r="A7" s="82"/>
      <c r="B7" s="82">
        <v>1</v>
      </c>
      <c r="C7" s="143" t="s">
        <v>185</v>
      </c>
      <c r="D7" s="84">
        <v>3</v>
      </c>
      <c r="E7" s="85" t="s">
        <v>126</v>
      </c>
      <c r="F7" s="82">
        <v>3</v>
      </c>
      <c r="G7" s="85" t="s">
        <v>127</v>
      </c>
      <c r="H7" s="86">
        <v>45</v>
      </c>
      <c r="I7" s="86">
        <f t="shared" ref="I7:I13" si="0">D7*F7*H7</f>
        <v>405</v>
      </c>
      <c r="J7" s="133"/>
    </row>
    <row r="8" spans="1:10">
      <c r="A8" s="87"/>
      <c r="B8" s="87">
        <v>2</v>
      </c>
      <c r="C8" s="148" t="s">
        <v>186</v>
      </c>
      <c r="D8" s="88">
        <v>3</v>
      </c>
      <c r="E8" s="89" t="s">
        <v>126</v>
      </c>
      <c r="F8" s="87">
        <v>3</v>
      </c>
      <c r="G8" s="89" t="s">
        <v>127</v>
      </c>
      <c r="H8" s="90">
        <v>50</v>
      </c>
      <c r="I8" s="86">
        <f t="shared" si="0"/>
        <v>450</v>
      </c>
      <c r="J8" s="134"/>
    </row>
    <row r="9" spans="1:10">
      <c r="A9" s="87"/>
      <c r="B9" s="87">
        <v>3</v>
      </c>
      <c r="C9" s="148" t="s">
        <v>187</v>
      </c>
      <c r="D9" s="88">
        <v>3</v>
      </c>
      <c r="E9" s="89" t="s">
        <v>126</v>
      </c>
      <c r="F9" s="87">
        <v>8</v>
      </c>
      <c r="G9" s="89" t="s">
        <v>127</v>
      </c>
      <c r="H9" s="90">
        <v>50</v>
      </c>
      <c r="I9" s="86">
        <f t="shared" si="0"/>
        <v>1200</v>
      </c>
      <c r="J9" s="134"/>
    </row>
    <row r="10" spans="1:10">
      <c r="A10" s="87"/>
      <c r="B10" s="87">
        <v>4</v>
      </c>
      <c r="C10" s="88" t="s">
        <v>128</v>
      </c>
      <c r="D10" s="88">
        <v>3</v>
      </c>
      <c r="E10" s="89" t="s">
        <v>126</v>
      </c>
      <c r="F10" s="87">
        <v>8</v>
      </c>
      <c r="G10" s="89" t="s">
        <v>127</v>
      </c>
      <c r="H10" s="90">
        <v>25</v>
      </c>
      <c r="I10" s="86">
        <f t="shared" si="0"/>
        <v>600</v>
      </c>
      <c r="J10" s="134"/>
    </row>
    <row r="11" spans="1:10">
      <c r="A11" s="87"/>
      <c r="B11" s="87">
        <v>5</v>
      </c>
      <c r="C11" s="148" t="s">
        <v>188</v>
      </c>
      <c r="D11" s="88">
        <v>3</v>
      </c>
      <c r="E11" s="89" t="s">
        <v>129</v>
      </c>
      <c r="F11" s="87">
        <v>8</v>
      </c>
      <c r="G11" s="89" t="s">
        <v>127</v>
      </c>
      <c r="H11" s="90">
        <v>50</v>
      </c>
      <c r="I11" s="86">
        <f t="shared" si="0"/>
        <v>1200</v>
      </c>
      <c r="J11" s="134"/>
    </row>
    <row r="12" spans="1:10">
      <c r="A12" s="87"/>
      <c r="B12" s="87">
        <v>6</v>
      </c>
      <c r="C12" s="88" t="s">
        <v>130</v>
      </c>
      <c r="D12" s="88">
        <v>1</v>
      </c>
      <c r="E12" s="89" t="s">
        <v>131</v>
      </c>
      <c r="F12" s="87">
        <v>1</v>
      </c>
      <c r="G12" s="85" t="s">
        <v>189</v>
      </c>
      <c r="H12" s="90">
        <v>30</v>
      </c>
      <c r="I12" s="90">
        <f t="shared" si="0"/>
        <v>30</v>
      </c>
      <c r="J12" s="134"/>
    </row>
    <row r="13" spans="1:10">
      <c r="A13" s="87"/>
      <c r="B13" s="87">
        <v>7</v>
      </c>
      <c r="C13" s="88" t="s">
        <v>132</v>
      </c>
      <c r="D13" s="88">
        <v>1</v>
      </c>
      <c r="E13" s="89" t="s">
        <v>126</v>
      </c>
      <c r="F13" s="87">
        <v>3</v>
      </c>
      <c r="G13" s="85" t="s">
        <v>189</v>
      </c>
      <c r="H13" s="90">
        <v>150</v>
      </c>
      <c r="I13" s="90">
        <f t="shared" si="0"/>
        <v>450</v>
      </c>
      <c r="J13" s="134"/>
    </row>
    <row r="14" spans="1:10" ht="13" thickBot="1">
      <c r="A14" s="87"/>
      <c r="B14" s="87"/>
      <c r="C14" s="91" t="s">
        <v>133</v>
      </c>
      <c r="D14" s="87"/>
      <c r="E14" s="87"/>
      <c r="F14" s="87"/>
      <c r="G14" s="87"/>
      <c r="H14" s="92">
        <v>0</v>
      </c>
      <c r="I14" s="90"/>
      <c r="J14" s="134"/>
    </row>
    <row r="15" spans="1:10" ht="14" thickTop="1" thickBot="1">
      <c r="A15" s="93"/>
      <c r="B15" s="93"/>
      <c r="C15" s="93" t="s">
        <v>134</v>
      </c>
      <c r="D15" s="94"/>
      <c r="E15" s="95"/>
      <c r="F15" s="95"/>
      <c r="G15" s="95"/>
      <c r="H15" s="96"/>
      <c r="I15" s="97">
        <f>SUM(I7:I14)</f>
        <v>4335</v>
      </c>
      <c r="J15" s="135"/>
    </row>
    <row r="16" spans="1:10" ht="13" thickTop="1">
      <c r="A16" s="79"/>
      <c r="B16" s="79"/>
      <c r="C16" s="79"/>
      <c r="D16" s="79"/>
      <c r="E16" s="79"/>
      <c r="F16" s="79"/>
      <c r="G16" s="79"/>
      <c r="H16" s="80"/>
      <c r="I16" s="80"/>
      <c r="J16" s="132"/>
    </row>
    <row r="17" spans="1:10">
      <c r="A17" s="81" t="s">
        <v>135</v>
      </c>
      <c r="B17" s="81"/>
      <c r="C17" s="81" t="s">
        <v>175</v>
      </c>
      <c r="D17" s="82"/>
      <c r="E17" s="82"/>
      <c r="F17" s="82"/>
      <c r="G17" s="82"/>
      <c r="H17" s="83"/>
      <c r="I17" s="83"/>
      <c r="J17" s="133"/>
    </row>
    <row r="18" spans="1:10">
      <c r="A18" s="82"/>
      <c r="B18" s="82">
        <v>1</v>
      </c>
      <c r="C18" s="82" t="s">
        <v>136</v>
      </c>
      <c r="D18" s="82">
        <v>200</v>
      </c>
      <c r="E18" s="85" t="s">
        <v>137</v>
      </c>
      <c r="F18" s="82">
        <v>1</v>
      </c>
      <c r="G18" s="85" t="s">
        <v>189</v>
      </c>
      <c r="H18" s="86">
        <v>0.5</v>
      </c>
      <c r="I18" s="86">
        <f>D18*F18*H18</f>
        <v>100</v>
      </c>
      <c r="J18" s="133"/>
    </row>
    <row r="19" spans="1:10">
      <c r="A19" s="82"/>
      <c r="B19" s="82">
        <v>2</v>
      </c>
      <c r="C19" s="166" t="s">
        <v>190</v>
      </c>
      <c r="D19" s="82">
        <v>1</v>
      </c>
      <c r="E19" s="85" t="s">
        <v>138</v>
      </c>
      <c r="F19" s="82">
        <v>5</v>
      </c>
      <c r="G19" s="85" t="s">
        <v>189</v>
      </c>
      <c r="H19" s="86">
        <v>50</v>
      </c>
      <c r="I19" s="86">
        <f>(D19*F19*H19)</f>
        <v>250</v>
      </c>
      <c r="J19" s="133"/>
    </row>
    <row r="20" spans="1:10">
      <c r="A20" s="82"/>
      <c r="B20" s="82">
        <v>3</v>
      </c>
      <c r="C20" s="82" t="s">
        <v>139</v>
      </c>
      <c r="D20" s="82">
        <v>1</v>
      </c>
      <c r="E20" s="85" t="s">
        <v>126</v>
      </c>
      <c r="F20" s="82">
        <v>4</v>
      </c>
      <c r="G20" s="85" t="s">
        <v>189</v>
      </c>
      <c r="H20" s="86">
        <v>150</v>
      </c>
      <c r="I20" s="86">
        <f>(D20*F20*H20)</f>
        <v>600</v>
      </c>
      <c r="J20" s="133"/>
    </row>
    <row r="21" spans="1:10">
      <c r="A21" s="82"/>
      <c r="B21" s="82">
        <v>4</v>
      </c>
      <c r="C21" s="166" t="s">
        <v>191</v>
      </c>
      <c r="D21" s="82">
        <v>1</v>
      </c>
      <c r="E21" s="85" t="s">
        <v>137</v>
      </c>
      <c r="F21" s="82">
        <v>1</v>
      </c>
      <c r="G21" s="85" t="s">
        <v>189</v>
      </c>
      <c r="H21" s="86">
        <v>100</v>
      </c>
      <c r="I21" s="86">
        <f>D21*F21*H21</f>
        <v>100</v>
      </c>
      <c r="J21" s="133"/>
    </row>
    <row r="22" spans="1:10" ht="13" thickBot="1">
      <c r="A22" s="87"/>
      <c r="B22" s="87"/>
      <c r="C22" s="91" t="s">
        <v>133</v>
      </c>
      <c r="D22" s="87"/>
      <c r="E22" s="87"/>
      <c r="F22" s="87"/>
      <c r="G22" s="87"/>
      <c r="H22" s="92">
        <v>0</v>
      </c>
      <c r="I22" s="90"/>
      <c r="J22" s="134"/>
    </row>
    <row r="23" spans="1:10" ht="14" thickTop="1" thickBot="1">
      <c r="A23" s="93"/>
      <c r="B23" s="93"/>
      <c r="C23" s="93" t="s">
        <v>134</v>
      </c>
      <c r="D23" s="94"/>
      <c r="E23" s="95"/>
      <c r="F23" s="95"/>
      <c r="G23" s="95"/>
      <c r="H23" s="96"/>
      <c r="I23" s="97">
        <f>SUM(I18:I21)</f>
        <v>1050</v>
      </c>
      <c r="J23" s="135"/>
    </row>
    <row r="24" spans="1:10" ht="13" thickTop="1">
      <c r="A24" s="79"/>
      <c r="B24" s="79"/>
      <c r="C24" s="79"/>
      <c r="D24" s="79"/>
      <c r="E24" s="79"/>
      <c r="F24" s="79"/>
      <c r="G24" s="79"/>
      <c r="H24" s="80"/>
      <c r="I24" s="80"/>
      <c r="J24" s="132"/>
    </row>
    <row r="25" spans="1:10">
      <c r="A25" s="81" t="s">
        <v>140</v>
      </c>
      <c r="B25" s="81"/>
      <c r="C25" s="81" t="s">
        <v>141</v>
      </c>
      <c r="D25" s="82"/>
      <c r="E25" s="82"/>
      <c r="F25" s="82"/>
      <c r="G25" s="82"/>
      <c r="H25" s="83"/>
      <c r="I25" s="83"/>
      <c r="J25" s="133"/>
    </row>
    <row r="26" spans="1:10">
      <c r="A26" s="87"/>
      <c r="B26" s="82">
        <v>1</v>
      </c>
      <c r="C26" s="143" t="s">
        <v>185</v>
      </c>
      <c r="D26" s="84">
        <v>2</v>
      </c>
      <c r="E26" s="85" t="s">
        <v>126</v>
      </c>
      <c r="F26" s="82">
        <v>3</v>
      </c>
      <c r="G26" s="85" t="s">
        <v>127</v>
      </c>
      <c r="H26" s="86">
        <v>45</v>
      </c>
      <c r="I26" s="86">
        <f>D26*F26*H26</f>
        <v>270</v>
      </c>
      <c r="J26" s="133"/>
    </row>
    <row r="27" spans="1:10" ht="13" thickBot="1">
      <c r="A27" s="87"/>
      <c r="B27" s="87">
        <v>2</v>
      </c>
      <c r="C27" s="148" t="s">
        <v>186</v>
      </c>
      <c r="D27" s="88">
        <v>2</v>
      </c>
      <c r="E27" s="89" t="s">
        <v>126</v>
      </c>
      <c r="F27" s="87">
        <v>3</v>
      </c>
      <c r="G27" s="89" t="s">
        <v>127</v>
      </c>
      <c r="H27" s="90">
        <v>50</v>
      </c>
      <c r="I27" s="86">
        <f t="shared" ref="I27:I32" si="1">D27*F27*H27</f>
        <v>300</v>
      </c>
      <c r="J27" s="134"/>
    </row>
    <row r="28" spans="1:10" ht="14" thickTop="1" thickBot="1">
      <c r="A28" s="93"/>
      <c r="B28" s="93">
        <v>3</v>
      </c>
      <c r="C28" s="148" t="s">
        <v>187</v>
      </c>
      <c r="D28" s="88">
        <v>2</v>
      </c>
      <c r="E28" s="89" t="s">
        <v>126</v>
      </c>
      <c r="F28" s="87">
        <v>3</v>
      </c>
      <c r="G28" s="89" t="s">
        <v>127</v>
      </c>
      <c r="H28" s="90">
        <v>50</v>
      </c>
      <c r="I28" s="86">
        <f t="shared" si="1"/>
        <v>300</v>
      </c>
      <c r="J28" s="135"/>
    </row>
    <row r="29" spans="1:10" ht="13" thickTop="1">
      <c r="A29" s="79"/>
      <c r="B29" s="79">
        <v>4</v>
      </c>
      <c r="C29" s="88" t="s">
        <v>128</v>
      </c>
      <c r="D29" s="88">
        <v>2</v>
      </c>
      <c r="E29" s="89" t="s">
        <v>126</v>
      </c>
      <c r="F29" s="87">
        <v>3</v>
      </c>
      <c r="G29" s="89" t="s">
        <v>127</v>
      </c>
      <c r="H29" s="90">
        <v>25</v>
      </c>
      <c r="I29" s="86">
        <f t="shared" si="1"/>
        <v>150</v>
      </c>
      <c r="J29" s="132"/>
    </row>
    <row r="30" spans="1:10">
      <c r="A30" s="81" t="s">
        <v>142</v>
      </c>
      <c r="B30" s="81">
        <v>5</v>
      </c>
      <c r="C30" s="148" t="s">
        <v>188</v>
      </c>
      <c r="D30" s="88">
        <v>2</v>
      </c>
      <c r="E30" s="89" t="s">
        <v>129</v>
      </c>
      <c r="F30" s="87">
        <v>4</v>
      </c>
      <c r="G30" s="89" t="s">
        <v>127</v>
      </c>
      <c r="H30" s="90">
        <v>50</v>
      </c>
      <c r="I30" s="86">
        <f t="shared" si="1"/>
        <v>400</v>
      </c>
      <c r="J30" s="133"/>
    </row>
    <row r="31" spans="1:10" ht="36">
      <c r="A31" s="82"/>
      <c r="B31" s="82">
        <v>6</v>
      </c>
      <c r="C31" s="88" t="s">
        <v>130</v>
      </c>
      <c r="D31" s="88">
        <v>1</v>
      </c>
      <c r="E31" s="89" t="s">
        <v>131</v>
      </c>
      <c r="F31" s="87">
        <v>1</v>
      </c>
      <c r="G31" s="85" t="s">
        <v>189</v>
      </c>
      <c r="H31" s="90">
        <v>30</v>
      </c>
      <c r="I31" s="86">
        <f t="shared" si="1"/>
        <v>30</v>
      </c>
      <c r="J31" s="136" t="s">
        <v>173</v>
      </c>
    </row>
    <row r="32" spans="1:10" ht="13" thickBot="1">
      <c r="A32" s="87"/>
      <c r="B32" s="87">
        <v>7</v>
      </c>
      <c r="C32" s="88" t="s">
        <v>132</v>
      </c>
      <c r="D32" s="88">
        <v>1</v>
      </c>
      <c r="E32" s="89" t="s">
        <v>126</v>
      </c>
      <c r="F32" s="87">
        <v>3</v>
      </c>
      <c r="G32" s="85" t="s">
        <v>189</v>
      </c>
      <c r="H32" s="90">
        <v>150</v>
      </c>
      <c r="I32" s="86">
        <f t="shared" si="1"/>
        <v>450</v>
      </c>
      <c r="J32" s="134"/>
    </row>
    <row r="33" spans="1:10" ht="14" thickTop="1" thickBot="1">
      <c r="A33" s="93"/>
      <c r="B33" s="93"/>
      <c r="C33" s="93" t="s">
        <v>134</v>
      </c>
      <c r="D33" s="94"/>
      <c r="E33" s="95"/>
      <c r="F33" s="95"/>
      <c r="G33" s="95"/>
      <c r="H33" s="96"/>
      <c r="I33" s="97">
        <f>SUM(I26:I32)</f>
        <v>1900</v>
      </c>
      <c r="J33" s="135"/>
    </row>
    <row r="34" spans="1:10" ht="13" thickTop="1">
      <c r="A34" s="98"/>
      <c r="B34" s="98"/>
      <c r="C34" s="98"/>
      <c r="D34" s="99"/>
      <c r="E34" s="99"/>
      <c r="F34" s="99"/>
      <c r="G34" s="99"/>
      <c r="H34" s="100"/>
      <c r="I34" s="101"/>
      <c r="J34" s="137"/>
    </row>
    <row r="35" spans="1:10">
      <c r="A35" s="81" t="s">
        <v>143</v>
      </c>
      <c r="B35" s="82" t="s">
        <v>144</v>
      </c>
      <c r="C35" s="81"/>
      <c r="D35" s="82"/>
      <c r="E35" s="82"/>
      <c r="F35" s="82"/>
      <c r="G35" s="82"/>
      <c r="H35" s="83"/>
      <c r="I35" s="83"/>
      <c r="J35" s="133"/>
    </row>
    <row r="36" spans="1:10" ht="60">
      <c r="A36" s="81"/>
      <c r="B36" s="82"/>
      <c r="C36" s="84"/>
      <c r="D36" s="84"/>
      <c r="E36" s="102"/>
      <c r="F36" s="84"/>
      <c r="G36" s="102"/>
      <c r="H36" s="103"/>
      <c r="I36" s="103"/>
      <c r="J36" s="167" t="s">
        <v>192</v>
      </c>
    </row>
    <row r="37" spans="1:10" ht="13" thickBot="1">
      <c r="A37" s="87"/>
      <c r="B37" s="87"/>
      <c r="C37" s="91" t="s">
        <v>133</v>
      </c>
      <c r="D37" s="87"/>
      <c r="E37" s="87"/>
      <c r="F37" s="87"/>
      <c r="G37" s="87"/>
      <c r="H37" s="92">
        <v>0</v>
      </c>
      <c r="I37" s="90">
        <v>0</v>
      </c>
      <c r="J37" s="134"/>
    </row>
    <row r="38" spans="1:10" ht="14" thickTop="1" thickBot="1">
      <c r="A38" s="93"/>
      <c r="B38" s="93"/>
      <c r="C38" s="93" t="s">
        <v>134</v>
      </c>
      <c r="D38" s="94"/>
      <c r="E38" s="95"/>
      <c r="F38" s="95"/>
      <c r="G38" s="95"/>
      <c r="H38" s="96"/>
      <c r="I38" s="97">
        <f>SUM(I36:I37)</f>
        <v>0</v>
      </c>
      <c r="J38" s="135"/>
    </row>
    <row r="39" spans="1:10" ht="13" thickTop="1">
      <c r="A39" s="99"/>
      <c r="B39" s="99"/>
      <c r="C39" s="99"/>
      <c r="D39" s="99"/>
      <c r="E39" s="99"/>
      <c r="F39" s="99"/>
      <c r="G39" s="99"/>
      <c r="H39" s="100"/>
      <c r="I39" s="100"/>
      <c r="J39" s="138"/>
    </row>
    <row r="40" spans="1:10">
      <c r="A40" s="81" t="s">
        <v>145</v>
      </c>
      <c r="B40" s="82" t="s">
        <v>144</v>
      </c>
      <c r="C40" s="81"/>
      <c r="D40" s="82"/>
      <c r="E40" s="82"/>
      <c r="F40" s="82"/>
      <c r="G40" s="82"/>
      <c r="H40" s="83"/>
      <c r="I40" s="83"/>
      <c r="J40" s="133"/>
    </row>
    <row r="41" spans="1:10">
      <c r="A41" s="81"/>
      <c r="B41" s="82"/>
      <c r="C41" s="82"/>
      <c r="D41" s="84"/>
      <c r="E41" s="102"/>
      <c r="F41" s="84"/>
      <c r="G41" s="102"/>
      <c r="H41" s="86"/>
      <c r="I41" s="86"/>
      <c r="J41" s="133"/>
    </row>
    <row r="42" spans="1:10" ht="13" thickBot="1">
      <c r="A42" s="87"/>
      <c r="B42" s="87"/>
      <c r="C42" s="91" t="s">
        <v>133</v>
      </c>
      <c r="D42" s="87"/>
      <c r="E42" s="87"/>
      <c r="F42" s="87"/>
      <c r="G42" s="87"/>
      <c r="H42" s="92">
        <v>0</v>
      </c>
      <c r="I42" s="90">
        <f>SUM(I41:I41)*$I$47</f>
        <v>0</v>
      </c>
      <c r="J42" s="134"/>
    </row>
    <row r="43" spans="1:10" ht="14" thickTop="1" thickBot="1">
      <c r="A43" s="93"/>
      <c r="B43" s="93"/>
      <c r="C43" s="93" t="s">
        <v>134</v>
      </c>
      <c r="D43" s="94"/>
      <c r="E43" s="95"/>
      <c r="F43" s="95"/>
      <c r="G43" s="95"/>
      <c r="H43" s="96"/>
      <c r="I43" s="97">
        <f>SUM(I41:I42)</f>
        <v>0</v>
      </c>
      <c r="J43" s="135"/>
    </row>
    <row r="44" spans="1:10" ht="13" thickTop="1">
      <c r="A44" s="98"/>
      <c r="B44" s="98"/>
      <c r="C44" s="98"/>
      <c r="D44" s="104"/>
      <c r="E44" s="105"/>
      <c r="F44" s="105"/>
      <c r="G44" s="105"/>
      <c r="H44" s="106"/>
      <c r="I44" s="107"/>
      <c r="J44" s="137"/>
    </row>
    <row r="45" spans="1:10">
      <c r="A45" s="98" t="s">
        <v>146</v>
      </c>
      <c r="B45" s="98"/>
      <c r="C45" s="98"/>
      <c r="J45" s="137"/>
    </row>
    <row r="46" spans="1:10">
      <c r="A46" s="98"/>
      <c r="B46" s="87"/>
      <c r="C46" s="87"/>
      <c r="D46" s="108"/>
      <c r="E46" s="109"/>
      <c r="F46" s="109"/>
      <c r="G46" s="109"/>
      <c r="H46" s="110">
        <v>0</v>
      </c>
      <c r="I46" s="111">
        <f>(D46*F46*H46)</f>
        <v>0</v>
      </c>
      <c r="J46" s="139" t="s">
        <v>174</v>
      </c>
    </row>
    <row r="47" spans="1:10">
      <c r="A47" s="98"/>
      <c r="B47" s="87"/>
      <c r="C47" s="87"/>
      <c r="D47" s="108"/>
      <c r="E47" s="109"/>
      <c r="F47" s="109"/>
      <c r="G47" s="109"/>
      <c r="H47" s="110">
        <v>0</v>
      </c>
      <c r="I47" s="111">
        <v>0</v>
      </c>
      <c r="J47" s="137"/>
    </row>
    <row r="48" spans="1:10" ht="13" thickBot="1">
      <c r="A48" s="99"/>
      <c r="B48" s="87"/>
      <c r="C48" s="91" t="s">
        <v>133</v>
      </c>
      <c r="D48" s="87"/>
      <c r="E48" s="87"/>
      <c r="F48" s="87"/>
      <c r="G48" s="87"/>
      <c r="H48" s="92">
        <v>0</v>
      </c>
      <c r="I48" s="90">
        <f>SUM(I47:I47)*$I$47</f>
        <v>0</v>
      </c>
      <c r="J48" s="134"/>
    </row>
    <row r="49" spans="1:10" ht="15" thickTop="1" thickBot="1">
      <c r="A49" s="112"/>
      <c r="B49" s="93"/>
      <c r="C49" s="93" t="s">
        <v>134</v>
      </c>
      <c r="D49" s="94"/>
      <c r="E49" s="95"/>
      <c r="F49" s="95"/>
      <c r="G49" s="95"/>
      <c r="H49" s="96"/>
      <c r="I49" s="97">
        <f>SUM(I46:I48)</f>
        <v>0</v>
      </c>
      <c r="J49" s="135"/>
    </row>
    <row r="50" spans="1:10" ht="13" thickTop="1">
      <c r="A50" s="113"/>
      <c r="B50" s="113"/>
      <c r="C50" s="113"/>
      <c r="D50" s="113"/>
      <c r="E50" s="113"/>
      <c r="F50" s="113"/>
      <c r="G50" s="113"/>
      <c r="H50" s="114"/>
      <c r="I50" s="115"/>
      <c r="J50" s="140"/>
    </row>
    <row r="51" spans="1:10" ht="13">
      <c r="A51" s="112"/>
      <c r="B51" s="112"/>
      <c r="C51" s="112" t="s">
        <v>147</v>
      </c>
      <c r="D51" s="112"/>
      <c r="E51" s="112"/>
      <c r="F51" s="112"/>
      <c r="G51" s="112"/>
      <c r="H51" s="116"/>
      <c r="I51" s="117"/>
      <c r="J51" s="141"/>
    </row>
    <row r="52" spans="1:10">
      <c r="A52" s="113"/>
      <c r="B52" s="113"/>
      <c r="C52" s="113"/>
      <c r="D52" s="113"/>
      <c r="E52" s="113"/>
      <c r="F52" s="113"/>
      <c r="G52" s="113"/>
      <c r="H52" s="114"/>
      <c r="I52" s="115"/>
      <c r="J52" s="140"/>
    </row>
    <row r="53" spans="1:10" ht="13">
      <c r="A53" s="118"/>
      <c r="B53" s="118"/>
      <c r="C53" s="118" t="s">
        <v>148</v>
      </c>
      <c r="D53" s="118"/>
      <c r="E53" s="118"/>
      <c r="F53" s="118"/>
      <c r="G53" s="118"/>
      <c r="H53" s="119"/>
      <c r="I53" s="120">
        <f>(I15+I23+I28+I33+I38+I43+I49)</f>
        <v>7585</v>
      </c>
      <c r="J53" s="142"/>
    </row>
  </sheetData>
  <mergeCells count="6">
    <mergeCell ref="A1:J1"/>
    <mergeCell ref="A2:B3"/>
    <mergeCell ref="C2:C3"/>
    <mergeCell ref="H2:H3"/>
    <mergeCell ref="I2:I3"/>
    <mergeCell ref="J2:J3"/>
  </mergeCells>
  <phoneticPr fontId="5" type="noConversion"/>
  <pageMargins left="0.75" right="0.75" top="1" bottom="1" header="0.5" footer="0.5"/>
  <pageSetup scale="69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716"/>
  <sheetViews>
    <sheetView workbookViewId="0">
      <selection activeCell="J41" sqref="A1:J41"/>
    </sheetView>
  </sheetViews>
  <sheetFormatPr baseColWidth="10" defaultRowHeight="12" x14ac:dyDescent="0"/>
  <cols>
    <col min="1" max="1" width="3.33203125" style="161" bestFit="1" customWidth="1"/>
    <col min="2" max="2" width="7.1640625" style="161" customWidth="1"/>
    <col min="3" max="3" width="76.1640625" style="161" bestFit="1" customWidth="1"/>
    <col min="4" max="4" width="4.6640625" style="161" bestFit="1" customWidth="1"/>
    <col min="5" max="5" width="7" style="161" bestFit="1" customWidth="1"/>
    <col min="6" max="6" width="6" style="161" bestFit="1" customWidth="1"/>
    <col min="7" max="7" width="6.5" style="161" bestFit="1" customWidth="1"/>
    <col min="8" max="8" width="15" style="161" bestFit="1" customWidth="1"/>
    <col min="9" max="9" width="13.33203125" style="161" customWidth="1"/>
    <col min="10" max="10" width="34.33203125" style="164" bestFit="1" customWidth="1"/>
    <col min="11" max="16384" width="10.83203125" style="73"/>
  </cols>
  <sheetData>
    <row r="1" spans="1:10" ht="18">
      <c r="A1" s="274" t="s">
        <v>222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0">
      <c r="A2" s="279" t="s">
        <v>111</v>
      </c>
      <c r="B2" s="279"/>
      <c r="C2" s="279" t="s">
        <v>112</v>
      </c>
      <c r="D2" s="121" t="s">
        <v>113</v>
      </c>
      <c r="E2" s="121"/>
      <c r="F2" s="121" t="s">
        <v>114</v>
      </c>
      <c r="G2" s="121"/>
      <c r="H2" s="280" t="s">
        <v>149</v>
      </c>
      <c r="I2" s="280" t="s">
        <v>150</v>
      </c>
      <c r="J2" s="280" t="s">
        <v>151</v>
      </c>
    </row>
    <row r="3" spans="1:10">
      <c r="A3" s="279"/>
      <c r="B3" s="279"/>
      <c r="C3" s="279" t="s">
        <v>117</v>
      </c>
      <c r="D3" s="122" t="s">
        <v>118</v>
      </c>
      <c r="E3" s="122" t="s">
        <v>119</v>
      </c>
      <c r="F3" s="122" t="s">
        <v>120</v>
      </c>
      <c r="G3" s="122" t="s">
        <v>121</v>
      </c>
      <c r="H3" s="280" t="s">
        <v>122</v>
      </c>
      <c r="I3" s="280" t="s">
        <v>123</v>
      </c>
      <c r="J3" s="281"/>
    </row>
    <row r="4" spans="1:10">
      <c r="A4" s="123" t="s">
        <v>124</v>
      </c>
      <c r="B4" s="123"/>
      <c r="C4" s="123" t="s">
        <v>193</v>
      </c>
      <c r="D4" s="143"/>
      <c r="E4" s="143"/>
      <c r="F4" s="143"/>
      <c r="G4" s="143"/>
      <c r="H4" s="144"/>
      <c r="I4" s="144"/>
      <c r="J4" s="145"/>
    </row>
    <row r="5" spans="1:10">
      <c r="A5" s="143"/>
      <c r="B5" s="143">
        <v>1</v>
      </c>
      <c r="C5" s="143" t="s">
        <v>152</v>
      </c>
      <c r="D5" s="143"/>
      <c r="E5" s="146" t="s">
        <v>126</v>
      </c>
      <c r="F5" s="143"/>
      <c r="G5" s="146" t="s">
        <v>127</v>
      </c>
      <c r="H5" s="147">
        <v>0</v>
      </c>
      <c r="I5" s="147">
        <f>D5*F5*H5</f>
        <v>0</v>
      </c>
      <c r="J5" s="145" t="s">
        <v>153</v>
      </c>
    </row>
    <row r="6" spans="1:10" ht="13" thickBot="1">
      <c r="A6" s="148"/>
      <c r="B6" s="148"/>
      <c r="C6" s="149" t="s">
        <v>133</v>
      </c>
      <c r="D6" s="148"/>
      <c r="E6" s="148"/>
      <c r="F6" s="148"/>
      <c r="G6" s="148"/>
      <c r="H6" s="150">
        <v>0</v>
      </c>
      <c r="I6" s="151">
        <f>SUM(I5:I5)*$H$6</f>
        <v>0</v>
      </c>
      <c r="J6" s="152"/>
    </row>
    <row r="7" spans="1:10" ht="14" thickTop="1" thickBot="1">
      <c r="A7" s="124"/>
      <c r="B7" s="124"/>
      <c r="C7" s="124" t="s">
        <v>134</v>
      </c>
      <c r="D7" s="125"/>
      <c r="E7" s="126"/>
      <c r="F7" s="126"/>
      <c r="G7" s="126"/>
      <c r="H7" s="127"/>
      <c r="I7" s="128">
        <f>SUM(I5:I6)</f>
        <v>0</v>
      </c>
      <c r="J7" s="129"/>
    </row>
    <row r="8" spans="1:10" ht="13" thickTop="1">
      <c r="A8" s="123" t="s">
        <v>135</v>
      </c>
      <c r="B8" s="123"/>
      <c r="C8" s="123" t="s">
        <v>154</v>
      </c>
      <c r="D8" s="143"/>
      <c r="E8" s="143"/>
      <c r="F8" s="143"/>
      <c r="G8" s="143"/>
      <c r="H8" s="144"/>
      <c r="I8" s="144"/>
      <c r="J8" s="73" t="s">
        <v>155</v>
      </c>
    </row>
    <row r="9" spans="1:10">
      <c r="A9" s="143"/>
      <c r="B9" s="143">
        <v>1</v>
      </c>
      <c r="C9" s="143" t="s">
        <v>156</v>
      </c>
      <c r="D9" s="143">
        <v>1</v>
      </c>
      <c r="E9" s="146" t="s">
        <v>137</v>
      </c>
      <c r="F9" s="143">
        <v>3</v>
      </c>
      <c r="G9" s="146" t="s">
        <v>189</v>
      </c>
      <c r="H9" s="147">
        <v>150</v>
      </c>
      <c r="I9" s="147">
        <f>D9*F9*H9</f>
        <v>450</v>
      </c>
      <c r="J9" s="73" t="s">
        <v>157</v>
      </c>
    </row>
    <row r="10" spans="1:10">
      <c r="A10" s="143"/>
      <c r="B10" s="143">
        <v>2</v>
      </c>
      <c r="C10" s="143" t="s">
        <v>191</v>
      </c>
      <c r="D10" s="143">
        <v>1</v>
      </c>
      <c r="E10" s="146" t="s">
        <v>137</v>
      </c>
      <c r="F10" s="143">
        <v>3</v>
      </c>
      <c r="G10" s="146" t="s">
        <v>189</v>
      </c>
      <c r="H10" s="147">
        <v>150</v>
      </c>
      <c r="I10" s="147">
        <f>D10*F10*H10</f>
        <v>450</v>
      </c>
      <c r="J10" s="73" t="s">
        <v>158</v>
      </c>
    </row>
    <row r="11" spans="1:10" ht="13" thickBot="1">
      <c r="A11" s="148"/>
      <c r="B11" s="148"/>
      <c r="C11" s="149" t="s">
        <v>133</v>
      </c>
      <c r="D11" s="148"/>
      <c r="E11" s="148"/>
      <c r="F11" s="148"/>
      <c r="G11" s="148"/>
      <c r="H11" s="150">
        <v>0.18</v>
      </c>
      <c r="I11" s="151"/>
      <c r="J11" s="152" t="s">
        <v>159</v>
      </c>
    </row>
    <row r="12" spans="1:10" ht="14" thickTop="1" thickBot="1">
      <c r="A12" s="124"/>
      <c r="B12" s="124"/>
      <c r="C12" s="124" t="s">
        <v>134</v>
      </c>
      <c r="D12" s="125"/>
      <c r="E12" s="126"/>
      <c r="F12" s="126"/>
      <c r="G12" s="126"/>
      <c r="H12" s="127"/>
      <c r="I12" s="128">
        <f>SUM(I9:I10)</f>
        <v>900</v>
      </c>
      <c r="J12" s="129"/>
    </row>
    <row r="13" spans="1:10" ht="13" thickTop="1">
      <c r="A13" s="123" t="s">
        <v>140</v>
      </c>
      <c r="B13" s="123"/>
      <c r="C13" s="123" t="s">
        <v>160</v>
      </c>
      <c r="D13" s="143"/>
      <c r="E13" s="143"/>
      <c r="F13" s="143"/>
      <c r="G13" s="143"/>
      <c r="H13" s="144"/>
      <c r="I13" s="144"/>
      <c r="J13" s="73"/>
    </row>
    <row r="14" spans="1:10">
      <c r="A14" s="143"/>
      <c r="B14" s="143"/>
      <c r="C14" s="143" t="s">
        <v>194</v>
      </c>
      <c r="D14" s="143">
        <v>6</v>
      </c>
      <c r="E14" s="146" t="s">
        <v>161</v>
      </c>
      <c r="F14" s="143">
        <v>6</v>
      </c>
      <c r="G14" s="146" t="s">
        <v>162</v>
      </c>
      <c r="H14" s="147">
        <v>15</v>
      </c>
      <c r="I14" s="147">
        <f>D14*F14*H14</f>
        <v>540</v>
      </c>
      <c r="J14" s="73" t="s">
        <v>155</v>
      </c>
    </row>
    <row r="15" spans="1:10">
      <c r="A15" s="143"/>
      <c r="B15" s="143">
        <v>1</v>
      </c>
      <c r="C15" s="143" t="s">
        <v>195</v>
      </c>
      <c r="D15" s="143">
        <v>6</v>
      </c>
      <c r="E15" s="146" t="s">
        <v>161</v>
      </c>
      <c r="F15" s="143">
        <v>6</v>
      </c>
      <c r="G15" s="146" t="s">
        <v>163</v>
      </c>
      <c r="H15" s="147">
        <v>50</v>
      </c>
      <c r="I15" s="147">
        <f>D15*F15*H15</f>
        <v>1800</v>
      </c>
      <c r="J15" s="73" t="s">
        <v>157</v>
      </c>
    </row>
    <row r="16" spans="1:10" ht="13" thickBot="1">
      <c r="A16" s="148"/>
      <c r="B16" s="148"/>
      <c r="C16" s="149" t="s">
        <v>133</v>
      </c>
      <c r="D16" s="148"/>
      <c r="E16" s="148"/>
      <c r="F16" s="148"/>
      <c r="G16" s="148"/>
      <c r="H16" s="150">
        <v>0.18</v>
      </c>
      <c r="I16" s="151"/>
      <c r="J16" s="152"/>
    </row>
    <row r="17" spans="1:10" ht="14" thickTop="1" thickBot="1">
      <c r="A17" s="124"/>
      <c r="B17" s="124"/>
      <c r="C17" s="124" t="s">
        <v>134</v>
      </c>
      <c r="D17" s="125"/>
      <c r="E17" s="126"/>
      <c r="F17" s="126"/>
      <c r="G17" s="126"/>
      <c r="H17" s="127"/>
      <c r="I17" s="128">
        <f>SUM(I14:I16)</f>
        <v>2340</v>
      </c>
      <c r="J17" s="129"/>
    </row>
    <row r="18" spans="1:10" ht="13" thickTop="1">
      <c r="A18" s="153"/>
      <c r="B18" s="153"/>
      <c r="C18" s="153"/>
      <c r="D18" s="153"/>
      <c r="E18" s="153"/>
      <c r="F18" s="153"/>
      <c r="G18" s="153"/>
      <c r="H18" s="154"/>
      <c r="I18" s="154"/>
      <c r="J18" s="73" t="s">
        <v>155</v>
      </c>
    </row>
    <row r="19" spans="1:10">
      <c r="A19" s="123" t="s">
        <v>142</v>
      </c>
      <c r="B19" s="123"/>
      <c r="C19" s="123" t="s">
        <v>196</v>
      </c>
      <c r="D19" s="143"/>
      <c r="E19" s="143"/>
      <c r="F19" s="143"/>
      <c r="G19" s="143"/>
      <c r="H19" s="144"/>
      <c r="I19" s="144"/>
      <c r="J19" s="73" t="s">
        <v>157</v>
      </c>
    </row>
    <row r="20" spans="1:10">
      <c r="A20" s="143"/>
      <c r="B20" s="143">
        <v>1</v>
      </c>
      <c r="C20" s="143" t="s">
        <v>164</v>
      </c>
      <c r="D20" s="143">
        <v>1</v>
      </c>
      <c r="E20" s="146" t="s">
        <v>137</v>
      </c>
      <c r="F20" s="143">
        <v>6</v>
      </c>
      <c r="G20" s="146" t="s">
        <v>127</v>
      </c>
      <c r="H20" s="147">
        <v>350</v>
      </c>
      <c r="I20" s="147">
        <f>D20*F20*H20</f>
        <v>2100</v>
      </c>
      <c r="J20" s="73" t="s">
        <v>158</v>
      </c>
    </row>
    <row r="21" spans="1:10">
      <c r="A21" s="143"/>
      <c r="B21" s="143">
        <v>2</v>
      </c>
      <c r="C21" s="143" t="s">
        <v>165</v>
      </c>
      <c r="D21" s="143">
        <v>6</v>
      </c>
      <c r="E21" s="146" t="s">
        <v>161</v>
      </c>
      <c r="F21" s="143">
        <v>9</v>
      </c>
      <c r="G21" s="146" t="s">
        <v>127</v>
      </c>
      <c r="H21" s="147">
        <v>60</v>
      </c>
      <c r="I21" s="147">
        <f>D21*F21*H21</f>
        <v>3240</v>
      </c>
      <c r="J21" s="145"/>
    </row>
    <row r="22" spans="1:10">
      <c r="A22" s="148"/>
      <c r="B22" s="143">
        <v>3</v>
      </c>
      <c r="C22" s="148" t="s">
        <v>166</v>
      </c>
      <c r="D22" s="143">
        <v>25</v>
      </c>
      <c r="E22" s="146" t="s">
        <v>137</v>
      </c>
      <c r="F22" s="143">
        <v>12</v>
      </c>
      <c r="G22" s="146" t="s">
        <v>167</v>
      </c>
      <c r="H22" s="147">
        <v>10</v>
      </c>
      <c r="I22" s="147">
        <f>D22*F22*H22</f>
        <v>3000</v>
      </c>
      <c r="J22" s="145" t="s">
        <v>159</v>
      </c>
    </row>
    <row r="23" spans="1:10">
      <c r="A23" s="148"/>
      <c r="B23" s="143">
        <v>4</v>
      </c>
      <c r="C23" s="148" t="s">
        <v>168</v>
      </c>
      <c r="D23" s="143">
        <v>25</v>
      </c>
      <c r="E23" s="146" t="s">
        <v>137</v>
      </c>
      <c r="F23" s="143">
        <v>6</v>
      </c>
      <c r="G23" s="146" t="s">
        <v>127</v>
      </c>
      <c r="H23" s="147">
        <v>30</v>
      </c>
      <c r="I23" s="147">
        <f>D23*F23*H23</f>
        <v>4500</v>
      </c>
      <c r="J23" s="145"/>
    </row>
    <row r="24" spans="1:10" ht="13" thickBot="1">
      <c r="A24" s="148"/>
      <c r="B24" s="148"/>
      <c r="C24" s="149" t="s">
        <v>133</v>
      </c>
      <c r="D24" s="148"/>
      <c r="E24" s="148"/>
      <c r="F24" s="148"/>
      <c r="G24" s="148"/>
      <c r="H24" s="150">
        <v>0.18</v>
      </c>
      <c r="I24" s="151"/>
      <c r="J24" s="152"/>
    </row>
    <row r="25" spans="1:10" ht="14" thickTop="1" thickBot="1">
      <c r="A25" s="124"/>
      <c r="B25" s="124"/>
      <c r="C25" s="124" t="s">
        <v>134</v>
      </c>
      <c r="D25" s="125"/>
      <c r="E25" s="126"/>
      <c r="F25" s="126"/>
      <c r="G25" s="126"/>
      <c r="H25" s="127"/>
      <c r="I25" s="128">
        <f>SUM(I20:I24)</f>
        <v>12840</v>
      </c>
      <c r="J25" s="129"/>
    </row>
    <row r="26" spans="1:10" ht="13" thickTop="1">
      <c r="A26" s="99"/>
      <c r="B26" s="99"/>
      <c r="C26" s="99"/>
      <c r="D26" s="99"/>
      <c r="E26" s="99"/>
      <c r="F26" s="99"/>
      <c r="G26" s="99"/>
      <c r="H26" s="130"/>
      <c r="I26" s="130"/>
      <c r="J26" s="155"/>
    </row>
    <row r="27" spans="1:10">
      <c r="A27" s="123" t="s">
        <v>143</v>
      </c>
      <c r="B27" s="143" t="s">
        <v>144</v>
      </c>
      <c r="C27" s="123" t="s">
        <v>169</v>
      </c>
      <c r="D27" s="143"/>
      <c r="E27" s="143"/>
      <c r="F27" s="143"/>
      <c r="G27" s="143"/>
      <c r="H27" s="144"/>
      <c r="I27" s="144"/>
      <c r="J27" s="155"/>
    </row>
    <row r="28" spans="1:10">
      <c r="A28" s="123"/>
      <c r="B28" s="143"/>
      <c r="C28" s="143" t="s">
        <v>197</v>
      </c>
      <c r="D28" s="143">
        <v>10</v>
      </c>
      <c r="E28" s="143" t="s">
        <v>161</v>
      </c>
      <c r="F28" s="143">
        <v>9</v>
      </c>
      <c r="G28" s="143" t="s">
        <v>127</v>
      </c>
      <c r="H28" s="144">
        <v>50</v>
      </c>
      <c r="I28" s="147">
        <f>D28*F28*H28</f>
        <v>4500</v>
      </c>
      <c r="J28" s="155" t="s">
        <v>158</v>
      </c>
    </row>
    <row r="29" spans="1:10">
      <c r="A29" s="148"/>
      <c r="B29" s="143">
        <v>2</v>
      </c>
      <c r="C29" s="148" t="s">
        <v>198</v>
      </c>
      <c r="D29" s="143">
        <v>1</v>
      </c>
      <c r="E29" s="146" t="s">
        <v>199</v>
      </c>
      <c r="F29" s="143">
        <v>1</v>
      </c>
      <c r="G29" s="146" t="s">
        <v>189</v>
      </c>
      <c r="H29" s="147">
        <v>150</v>
      </c>
      <c r="I29" s="147">
        <f>D29*F29*H29</f>
        <v>150</v>
      </c>
      <c r="J29" s="145"/>
    </row>
    <row r="30" spans="1:10" ht="13" thickBot="1">
      <c r="A30" s="148"/>
      <c r="B30" s="148"/>
      <c r="C30" s="149" t="s">
        <v>133</v>
      </c>
      <c r="D30" s="148"/>
      <c r="E30" s="148"/>
      <c r="F30" s="148"/>
      <c r="G30" s="148"/>
      <c r="H30" s="150">
        <v>0.18</v>
      </c>
      <c r="I30" s="151"/>
      <c r="J30" s="152"/>
    </row>
    <row r="31" spans="1:10" ht="14" thickTop="1" thickBot="1">
      <c r="A31" s="124"/>
      <c r="B31" s="124"/>
      <c r="C31" s="124" t="s">
        <v>134</v>
      </c>
      <c r="D31" s="125"/>
      <c r="E31" s="126"/>
      <c r="F31" s="126"/>
      <c r="G31" s="126"/>
      <c r="H31" s="127"/>
      <c r="I31" s="128">
        <f>SUM(I29:I30)</f>
        <v>150</v>
      </c>
      <c r="J31" s="129"/>
    </row>
    <row r="32" spans="1:10" ht="13" thickTop="1">
      <c r="A32" s="123" t="s">
        <v>145</v>
      </c>
      <c r="B32" s="143" t="s">
        <v>144</v>
      </c>
      <c r="C32" s="123" t="s">
        <v>170</v>
      </c>
      <c r="D32" s="143"/>
      <c r="E32" s="143"/>
      <c r="F32" s="143"/>
      <c r="G32" s="143"/>
      <c r="H32" s="144"/>
      <c r="I32" s="144"/>
      <c r="J32" s="145"/>
    </row>
    <row r="33" spans="1:10">
      <c r="A33" s="123"/>
      <c r="B33" s="143">
        <v>1</v>
      </c>
      <c r="C33" s="143"/>
      <c r="D33" s="143"/>
      <c r="E33" s="146" t="s">
        <v>189</v>
      </c>
      <c r="F33" s="143"/>
      <c r="G33" s="146" t="s">
        <v>189</v>
      </c>
      <c r="H33" s="147"/>
      <c r="I33" s="147">
        <f>D33*F33*H33</f>
        <v>0</v>
      </c>
      <c r="J33" s="145"/>
    </row>
    <row r="34" spans="1:10">
      <c r="A34" s="143"/>
      <c r="B34" s="143"/>
      <c r="C34" s="143"/>
      <c r="D34" s="143"/>
      <c r="E34" s="146" t="s">
        <v>137</v>
      </c>
      <c r="F34" s="143"/>
      <c r="G34" s="146" t="s">
        <v>137</v>
      </c>
      <c r="H34" s="147"/>
      <c r="I34" s="147">
        <f>D34*F34*H34</f>
        <v>0</v>
      </c>
      <c r="J34" s="145"/>
    </row>
    <row r="35" spans="1:10" ht="13" thickBot="1">
      <c r="A35" s="148"/>
      <c r="B35" s="148"/>
      <c r="C35" s="149"/>
      <c r="D35" s="148"/>
      <c r="E35" s="148"/>
      <c r="F35" s="148"/>
      <c r="G35" s="148"/>
      <c r="H35" s="150">
        <v>0.18</v>
      </c>
      <c r="I35" s="151">
        <f>SUM(I33:I34)*$H$35</f>
        <v>0</v>
      </c>
      <c r="J35" s="152"/>
    </row>
    <row r="36" spans="1:10" ht="14" thickTop="1" thickBot="1">
      <c r="A36" s="124"/>
      <c r="B36" s="124"/>
      <c r="C36" s="124" t="s">
        <v>134</v>
      </c>
      <c r="D36" s="125"/>
      <c r="E36" s="126"/>
      <c r="F36" s="126"/>
      <c r="G36" s="126"/>
      <c r="H36" s="127"/>
      <c r="I36" s="128">
        <f>SUM(I33:I35)</f>
        <v>0</v>
      </c>
      <c r="J36" s="129"/>
    </row>
    <row r="37" spans="1:10" ht="13" thickTop="1">
      <c r="A37" s="99"/>
      <c r="B37" s="99"/>
      <c r="C37" s="99" t="s">
        <v>171</v>
      </c>
      <c r="D37" s="99"/>
      <c r="E37" s="99"/>
      <c r="F37" s="99"/>
      <c r="G37" s="99"/>
      <c r="H37" s="130"/>
      <c r="I37" s="156">
        <f>I7+I12+I17+I25+I31+I36</f>
        <v>16230</v>
      </c>
      <c r="J37" s="145"/>
    </row>
    <row r="38" spans="1:10">
      <c r="A38" s="99"/>
      <c r="B38" s="99"/>
      <c r="C38" s="99"/>
      <c r="D38" s="99"/>
      <c r="E38" s="99"/>
      <c r="F38" s="99"/>
      <c r="G38" s="99"/>
      <c r="H38" s="130"/>
      <c r="I38" s="156"/>
      <c r="J38" s="145"/>
    </row>
    <row r="39" spans="1:10">
      <c r="A39" s="99"/>
      <c r="B39" s="99"/>
      <c r="C39" s="99" t="s">
        <v>147</v>
      </c>
      <c r="D39" s="99"/>
      <c r="E39" s="99"/>
      <c r="F39" s="99"/>
      <c r="G39" s="99"/>
      <c r="H39" s="130"/>
      <c r="I39" s="156">
        <f>I6+I11+I16+I24+I30+I35</f>
        <v>0</v>
      </c>
      <c r="J39" s="145"/>
    </row>
    <row r="40" spans="1:10">
      <c r="A40" s="99"/>
      <c r="B40" s="99"/>
      <c r="C40" s="99"/>
      <c r="D40" s="99"/>
      <c r="E40" s="99"/>
      <c r="F40" s="99"/>
      <c r="G40" s="99"/>
      <c r="H40" s="130"/>
      <c r="I40" s="156"/>
      <c r="J40" s="145"/>
    </row>
    <row r="41" spans="1:10">
      <c r="A41" s="157"/>
      <c r="B41" s="157"/>
      <c r="C41" s="157" t="s">
        <v>148</v>
      </c>
      <c r="D41" s="157"/>
      <c r="E41" s="157"/>
      <c r="F41" s="157"/>
      <c r="G41" s="157"/>
      <c r="H41" s="158"/>
      <c r="I41" s="159">
        <f>I37-I39</f>
        <v>16230</v>
      </c>
      <c r="J41" s="160"/>
    </row>
    <row r="42" spans="1:10">
      <c r="H42" s="162"/>
      <c r="I42" s="162"/>
      <c r="J42" s="163"/>
    </row>
    <row r="43" spans="1:10">
      <c r="H43" s="162"/>
      <c r="I43" s="162"/>
      <c r="J43" s="163"/>
    </row>
    <row r="44" spans="1:10">
      <c r="H44" s="162"/>
      <c r="I44" s="162"/>
      <c r="J44" s="163"/>
    </row>
    <row r="45" spans="1:10">
      <c r="H45" s="162"/>
      <c r="I45" s="162"/>
      <c r="J45" s="163"/>
    </row>
    <row r="46" spans="1:10">
      <c r="H46" s="162"/>
      <c r="I46" s="162"/>
      <c r="J46" s="163"/>
    </row>
    <row r="47" spans="1:10">
      <c r="H47" s="162"/>
      <c r="I47" s="162"/>
      <c r="J47" s="163"/>
    </row>
    <row r="48" spans="1:10">
      <c r="H48" s="162"/>
      <c r="I48" s="162"/>
      <c r="J48" s="163"/>
    </row>
    <row r="49" spans="8:10">
      <c r="H49" s="162"/>
      <c r="I49" s="162"/>
      <c r="J49" s="163"/>
    </row>
    <row r="50" spans="8:10">
      <c r="H50" s="162"/>
      <c r="I50" s="162"/>
      <c r="J50" s="163"/>
    </row>
    <row r="51" spans="8:10">
      <c r="H51" s="162"/>
      <c r="I51" s="162"/>
      <c r="J51" s="163"/>
    </row>
    <row r="52" spans="8:10">
      <c r="H52" s="162"/>
      <c r="I52" s="162"/>
      <c r="J52" s="163"/>
    </row>
    <row r="53" spans="8:10">
      <c r="H53" s="162"/>
      <c r="I53" s="162"/>
      <c r="J53" s="163"/>
    </row>
    <row r="54" spans="8:10">
      <c r="H54" s="162"/>
      <c r="I54" s="162"/>
      <c r="J54" s="163"/>
    </row>
    <row r="55" spans="8:10">
      <c r="H55" s="162"/>
      <c r="I55" s="162"/>
      <c r="J55" s="163"/>
    </row>
    <row r="56" spans="8:10">
      <c r="H56" s="162"/>
      <c r="I56" s="162"/>
      <c r="J56" s="163"/>
    </row>
    <row r="57" spans="8:10">
      <c r="H57" s="162"/>
      <c r="I57" s="162"/>
      <c r="J57" s="163"/>
    </row>
    <row r="58" spans="8:10">
      <c r="H58" s="162"/>
      <c r="I58" s="162"/>
      <c r="J58" s="163"/>
    </row>
    <row r="59" spans="8:10">
      <c r="H59" s="162"/>
      <c r="I59" s="162"/>
      <c r="J59" s="163"/>
    </row>
    <row r="60" spans="8:10">
      <c r="H60" s="162"/>
      <c r="I60" s="162"/>
      <c r="J60" s="163"/>
    </row>
    <row r="61" spans="8:10">
      <c r="H61" s="162"/>
      <c r="I61" s="162"/>
      <c r="J61" s="163"/>
    </row>
    <row r="62" spans="8:10">
      <c r="H62" s="162"/>
      <c r="I62" s="162"/>
      <c r="J62" s="163"/>
    </row>
    <row r="63" spans="8:10">
      <c r="H63" s="162"/>
      <c r="I63" s="162"/>
      <c r="J63" s="163"/>
    </row>
    <row r="64" spans="8:10">
      <c r="H64" s="162"/>
      <c r="I64" s="162"/>
      <c r="J64" s="163"/>
    </row>
    <row r="65" spans="8:10">
      <c r="H65" s="162"/>
      <c r="I65" s="162"/>
      <c r="J65" s="163"/>
    </row>
    <row r="66" spans="8:10">
      <c r="H66" s="162"/>
      <c r="I66" s="162"/>
      <c r="J66" s="163"/>
    </row>
    <row r="67" spans="8:10">
      <c r="H67" s="162"/>
      <c r="I67" s="162"/>
      <c r="J67" s="163"/>
    </row>
    <row r="68" spans="8:10">
      <c r="H68" s="162"/>
      <c r="I68" s="162"/>
      <c r="J68" s="163"/>
    </row>
    <row r="69" spans="8:10">
      <c r="H69" s="162"/>
      <c r="I69" s="162"/>
      <c r="J69" s="163"/>
    </row>
    <row r="70" spans="8:10">
      <c r="H70" s="162"/>
      <c r="I70" s="162"/>
      <c r="J70" s="163"/>
    </row>
    <row r="71" spans="8:10">
      <c r="H71" s="162"/>
      <c r="I71" s="162"/>
      <c r="J71" s="163"/>
    </row>
    <row r="72" spans="8:10">
      <c r="H72" s="162"/>
      <c r="I72" s="162"/>
      <c r="J72" s="163"/>
    </row>
    <row r="73" spans="8:10">
      <c r="H73" s="162"/>
      <c r="I73" s="162"/>
      <c r="J73" s="163"/>
    </row>
    <row r="74" spans="8:10">
      <c r="H74" s="162"/>
      <c r="I74" s="162"/>
      <c r="J74" s="163"/>
    </row>
    <row r="75" spans="8:10">
      <c r="H75" s="162"/>
      <c r="I75" s="162"/>
      <c r="J75" s="163"/>
    </row>
    <row r="76" spans="8:10">
      <c r="H76" s="162"/>
      <c r="I76" s="162"/>
      <c r="J76" s="163"/>
    </row>
    <row r="77" spans="8:10">
      <c r="H77" s="162"/>
      <c r="I77" s="162"/>
      <c r="J77" s="163"/>
    </row>
    <row r="78" spans="8:10">
      <c r="H78" s="162"/>
      <c r="I78" s="162"/>
      <c r="J78" s="163"/>
    </row>
    <row r="79" spans="8:10">
      <c r="H79" s="162"/>
      <c r="I79" s="162"/>
      <c r="J79" s="163"/>
    </row>
    <row r="80" spans="8:10">
      <c r="H80" s="162"/>
      <c r="I80" s="162"/>
      <c r="J80" s="163"/>
    </row>
    <row r="81" spans="8:10">
      <c r="H81" s="162"/>
      <c r="I81" s="162"/>
      <c r="J81" s="163"/>
    </row>
    <row r="82" spans="8:10">
      <c r="H82" s="162"/>
      <c r="I82" s="162"/>
      <c r="J82" s="163"/>
    </row>
    <row r="83" spans="8:10">
      <c r="H83" s="162"/>
      <c r="I83" s="162"/>
      <c r="J83" s="163"/>
    </row>
    <row r="84" spans="8:10">
      <c r="H84" s="162"/>
      <c r="I84" s="162"/>
      <c r="J84" s="163"/>
    </row>
    <row r="85" spans="8:10">
      <c r="H85" s="162"/>
      <c r="I85" s="162"/>
      <c r="J85" s="163"/>
    </row>
    <row r="86" spans="8:10">
      <c r="H86" s="162"/>
      <c r="I86" s="162"/>
      <c r="J86" s="163"/>
    </row>
    <row r="87" spans="8:10">
      <c r="H87" s="162"/>
      <c r="I87" s="162"/>
      <c r="J87" s="163"/>
    </row>
    <row r="88" spans="8:10">
      <c r="H88" s="162"/>
      <c r="I88" s="162"/>
      <c r="J88" s="163"/>
    </row>
    <row r="89" spans="8:10">
      <c r="H89" s="162"/>
      <c r="I89" s="162"/>
      <c r="J89" s="163"/>
    </row>
    <row r="90" spans="8:10">
      <c r="H90" s="162"/>
      <c r="I90" s="162"/>
      <c r="J90" s="163"/>
    </row>
    <row r="91" spans="8:10">
      <c r="H91" s="162"/>
      <c r="I91" s="162"/>
      <c r="J91" s="163"/>
    </row>
    <row r="92" spans="8:10">
      <c r="H92" s="162"/>
      <c r="I92" s="162"/>
      <c r="J92" s="163"/>
    </row>
    <row r="93" spans="8:10">
      <c r="H93" s="162"/>
      <c r="I93" s="162"/>
      <c r="J93" s="163"/>
    </row>
    <row r="94" spans="8:10">
      <c r="H94" s="162"/>
      <c r="I94" s="162"/>
      <c r="J94" s="163"/>
    </row>
    <row r="95" spans="8:10">
      <c r="H95" s="162"/>
      <c r="I95" s="162"/>
      <c r="J95" s="163"/>
    </row>
    <row r="96" spans="8:10">
      <c r="H96" s="162"/>
      <c r="I96" s="162"/>
      <c r="J96" s="163"/>
    </row>
    <row r="97" spans="8:10">
      <c r="H97" s="162"/>
      <c r="I97" s="162"/>
      <c r="J97" s="163"/>
    </row>
    <row r="98" spans="8:10">
      <c r="H98" s="162"/>
      <c r="I98" s="162"/>
      <c r="J98" s="163"/>
    </row>
    <row r="99" spans="8:10">
      <c r="H99" s="162"/>
      <c r="I99" s="162"/>
      <c r="J99" s="163"/>
    </row>
    <row r="100" spans="8:10">
      <c r="H100" s="162"/>
      <c r="I100" s="162"/>
      <c r="J100" s="163"/>
    </row>
    <row r="101" spans="8:10">
      <c r="H101" s="162"/>
      <c r="I101" s="162"/>
      <c r="J101" s="163"/>
    </row>
    <row r="102" spans="8:10">
      <c r="H102" s="162"/>
      <c r="I102" s="162"/>
      <c r="J102" s="163"/>
    </row>
    <row r="103" spans="8:10">
      <c r="H103" s="162"/>
      <c r="I103" s="162"/>
      <c r="J103" s="163"/>
    </row>
    <row r="104" spans="8:10">
      <c r="H104" s="162"/>
      <c r="I104" s="162"/>
      <c r="J104" s="163"/>
    </row>
    <row r="105" spans="8:10">
      <c r="H105" s="162"/>
      <c r="I105" s="162"/>
      <c r="J105" s="163"/>
    </row>
    <row r="106" spans="8:10">
      <c r="H106" s="162"/>
      <c r="I106" s="162"/>
      <c r="J106" s="163"/>
    </row>
    <row r="107" spans="8:10">
      <c r="H107" s="162"/>
      <c r="I107" s="162"/>
      <c r="J107" s="163"/>
    </row>
    <row r="108" spans="8:10">
      <c r="H108" s="162"/>
      <c r="I108" s="162"/>
      <c r="J108" s="163"/>
    </row>
    <row r="109" spans="8:10">
      <c r="H109" s="162"/>
      <c r="I109" s="162"/>
      <c r="J109" s="163"/>
    </row>
    <row r="110" spans="8:10">
      <c r="H110" s="162"/>
      <c r="I110" s="162"/>
      <c r="J110" s="163"/>
    </row>
    <row r="111" spans="8:10">
      <c r="H111" s="162"/>
      <c r="I111" s="162"/>
      <c r="J111" s="163"/>
    </row>
    <row r="112" spans="8:10">
      <c r="H112" s="162"/>
      <c r="I112" s="162"/>
      <c r="J112" s="163"/>
    </row>
    <row r="113" spans="8:10">
      <c r="H113" s="162"/>
      <c r="I113" s="162"/>
      <c r="J113" s="163"/>
    </row>
    <row r="114" spans="8:10">
      <c r="H114" s="162"/>
      <c r="I114" s="162"/>
      <c r="J114" s="163"/>
    </row>
    <row r="115" spans="8:10">
      <c r="H115" s="162"/>
      <c r="I115" s="162"/>
      <c r="J115" s="163"/>
    </row>
    <row r="116" spans="8:10">
      <c r="H116" s="162"/>
      <c r="I116" s="162"/>
      <c r="J116" s="163"/>
    </row>
    <row r="117" spans="8:10">
      <c r="H117" s="162"/>
      <c r="I117" s="162"/>
      <c r="J117" s="163"/>
    </row>
    <row r="118" spans="8:10">
      <c r="H118" s="162"/>
      <c r="I118" s="162"/>
      <c r="J118" s="163"/>
    </row>
    <row r="119" spans="8:10">
      <c r="H119" s="162"/>
      <c r="I119" s="162"/>
      <c r="J119" s="163"/>
    </row>
    <row r="120" spans="8:10">
      <c r="H120" s="162"/>
      <c r="I120" s="162"/>
      <c r="J120" s="163"/>
    </row>
    <row r="121" spans="8:10">
      <c r="H121" s="162"/>
      <c r="I121" s="162"/>
      <c r="J121" s="163"/>
    </row>
    <row r="122" spans="8:10">
      <c r="H122" s="162"/>
      <c r="I122" s="162"/>
      <c r="J122" s="163"/>
    </row>
    <row r="123" spans="8:10">
      <c r="H123" s="162"/>
      <c r="I123" s="162"/>
      <c r="J123" s="163"/>
    </row>
    <row r="124" spans="8:10">
      <c r="H124" s="162"/>
      <c r="I124" s="162"/>
      <c r="J124" s="163"/>
    </row>
    <row r="125" spans="8:10">
      <c r="H125" s="162"/>
      <c r="I125" s="162"/>
      <c r="J125" s="163"/>
    </row>
    <row r="126" spans="8:10">
      <c r="H126" s="162"/>
      <c r="I126" s="162"/>
      <c r="J126" s="163"/>
    </row>
    <row r="127" spans="8:10">
      <c r="H127" s="162"/>
      <c r="I127" s="162"/>
      <c r="J127" s="163"/>
    </row>
    <row r="128" spans="8:10">
      <c r="H128" s="162"/>
      <c r="I128" s="162"/>
      <c r="J128" s="163"/>
    </row>
    <row r="129" spans="8:10">
      <c r="H129" s="162"/>
      <c r="I129" s="162"/>
      <c r="J129" s="163"/>
    </row>
    <row r="130" spans="8:10">
      <c r="H130" s="162"/>
      <c r="I130" s="162"/>
      <c r="J130" s="163"/>
    </row>
    <row r="131" spans="8:10">
      <c r="H131" s="162"/>
      <c r="I131" s="162"/>
      <c r="J131" s="163"/>
    </row>
    <row r="132" spans="8:10">
      <c r="H132" s="162"/>
      <c r="I132" s="162"/>
      <c r="J132" s="163"/>
    </row>
    <row r="133" spans="8:10">
      <c r="H133" s="162"/>
      <c r="I133" s="162"/>
      <c r="J133" s="163"/>
    </row>
    <row r="134" spans="8:10">
      <c r="H134" s="162"/>
      <c r="I134" s="162"/>
      <c r="J134" s="163"/>
    </row>
    <row r="135" spans="8:10">
      <c r="H135" s="162"/>
      <c r="I135" s="162"/>
      <c r="J135" s="163"/>
    </row>
    <row r="136" spans="8:10">
      <c r="H136" s="162"/>
      <c r="I136" s="162"/>
      <c r="J136" s="163"/>
    </row>
    <row r="137" spans="8:10">
      <c r="H137" s="162"/>
      <c r="I137" s="162"/>
      <c r="J137" s="163"/>
    </row>
    <row r="138" spans="8:10">
      <c r="H138" s="162"/>
      <c r="I138" s="162"/>
      <c r="J138" s="163"/>
    </row>
    <row r="139" spans="8:10">
      <c r="H139" s="162"/>
      <c r="I139" s="162"/>
      <c r="J139" s="163"/>
    </row>
    <row r="140" spans="8:10">
      <c r="H140" s="162"/>
      <c r="I140" s="162"/>
      <c r="J140" s="163"/>
    </row>
    <row r="141" spans="8:10">
      <c r="H141" s="162"/>
      <c r="I141" s="162"/>
      <c r="J141" s="163"/>
    </row>
    <row r="142" spans="8:10">
      <c r="H142" s="162"/>
      <c r="I142" s="162"/>
      <c r="J142" s="163"/>
    </row>
    <row r="143" spans="8:10">
      <c r="H143" s="162"/>
      <c r="I143" s="162"/>
      <c r="J143" s="163"/>
    </row>
    <row r="144" spans="8:10">
      <c r="H144" s="162"/>
      <c r="I144" s="162"/>
      <c r="J144" s="163"/>
    </row>
    <row r="145" spans="8:10">
      <c r="H145" s="162"/>
      <c r="I145" s="162"/>
      <c r="J145" s="163"/>
    </row>
    <row r="146" spans="8:10">
      <c r="H146" s="162"/>
      <c r="I146" s="162"/>
      <c r="J146" s="163"/>
    </row>
    <row r="147" spans="8:10">
      <c r="H147" s="162"/>
      <c r="I147" s="162"/>
      <c r="J147" s="163"/>
    </row>
    <row r="148" spans="8:10">
      <c r="H148" s="162"/>
      <c r="I148" s="162"/>
      <c r="J148" s="163"/>
    </row>
    <row r="149" spans="8:10">
      <c r="H149" s="162"/>
      <c r="I149" s="162"/>
      <c r="J149" s="163"/>
    </row>
    <row r="150" spans="8:10">
      <c r="H150" s="162"/>
      <c r="I150" s="162"/>
      <c r="J150" s="163"/>
    </row>
    <row r="151" spans="8:10">
      <c r="H151" s="162"/>
      <c r="I151" s="162"/>
      <c r="J151" s="163"/>
    </row>
    <row r="152" spans="8:10">
      <c r="H152" s="162"/>
      <c r="I152" s="162"/>
      <c r="J152" s="163"/>
    </row>
    <row r="153" spans="8:10">
      <c r="H153" s="162"/>
      <c r="I153" s="162"/>
      <c r="J153" s="163"/>
    </row>
    <row r="154" spans="8:10">
      <c r="H154" s="162"/>
      <c r="I154" s="162"/>
      <c r="J154" s="163"/>
    </row>
    <row r="155" spans="8:10">
      <c r="H155" s="162"/>
      <c r="I155" s="162"/>
      <c r="J155" s="163"/>
    </row>
    <row r="156" spans="8:10">
      <c r="H156" s="162"/>
      <c r="I156" s="162"/>
      <c r="J156" s="163"/>
    </row>
    <row r="157" spans="8:10">
      <c r="H157" s="162"/>
      <c r="I157" s="162"/>
      <c r="J157" s="163"/>
    </row>
    <row r="158" spans="8:10">
      <c r="H158" s="162"/>
      <c r="I158" s="162"/>
      <c r="J158" s="163"/>
    </row>
    <row r="159" spans="8:10">
      <c r="H159" s="162"/>
      <c r="I159" s="162"/>
      <c r="J159" s="163"/>
    </row>
    <row r="160" spans="8:10">
      <c r="H160" s="162"/>
      <c r="I160" s="162"/>
      <c r="J160" s="163"/>
    </row>
    <row r="161" spans="8:10">
      <c r="H161" s="162"/>
      <c r="I161" s="162"/>
      <c r="J161" s="163"/>
    </row>
    <row r="162" spans="8:10">
      <c r="H162" s="162"/>
      <c r="I162" s="162"/>
      <c r="J162" s="163"/>
    </row>
    <row r="163" spans="8:10">
      <c r="H163" s="162"/>
      <c r="I163" s="162"/>
      <c r="J163" s="163"/>
    </row>
    <row r="164" spans="8:10">
      <c r="H164" s="162"/>
      <c r="I164" s="162"/>
      <c r="J164" s="163"/>
    </row>
    <row r="165" spans="8:10">
      <c r="H165" s="162"/>
      <c r="I165" s="162"/>
      <c r="J165" s="163"/>
    </row>
    <row r="166" spans="8:10">
      <c r="H166" s="162"/>
      <c r="I166" s="162"/>
      <c r="J166" s="163"/>
    </row>
    <row r="167" spans="8:10">
      <c r="H167" s="162"/>
      <c r="I167" s="162"/>
      <c r="J167" s="163"/>
    </row>
    <row r="168" spans="8:10">
      <c r="H168" s="162"/>
      <c r="I168" s="162"/>
      <c r="J168" s="163"/>
    </row>
    <row r="169" spans="8:10">
      <c r="H169" s="162"/>
      <c r="I169" s="162"/>
      <c r="J169" s="163"/>
    </row>
    <row r="170" spans="8:10">
      <c r="H170" s="162"/>
      <c r="I170" s="162"/>
      <c r="J170" s="163"/>
    </row>
    <row r="171" spans="8:10">
      <c r="H171" s="162"/>
      <c r="I171" s="162"/>
      <c r="J171" s="163"/>
    </row>
    <row r="172" spans="8:10">
      <c r="H172" s="162"/>
      <c r="I172" s="162"/>
      <c r="J172" s="163"/>
    </row>
    <row r="173" spans="8:10">
      <c r="H173" s="162"/>
      <c r="I173" s="162"/>
      <c r="J173" s="163"/>
    </row>
    <row r="174" spans="8:10">
      <c r="H174" s="162"/>
      <c r="I174" s="162"/>
      <c r="J174" s="163"/>
    </row>
    <row r="175" spans="8:10">
      <c r="H175" s="162"/>
      <c r="I175" s="162"/>
      <c r="J175" s="163"/>
    </row>
    <row r="176" spans="8:10">
      <c r="H176" s="162"/>
      <c r="I176" s="162"/>
      <c r="J176" s="163"/>
    </row>
    <row r="177" spans="8:10">
      <c r="H177" s="162"/>
      <c r="I177" s="162"/>
      <c r="J177" s="163"/>
    </row>
    <row r="178" spans="8:10">
      <c r="H178" s="162"/>
      <c r="I178" s="162"/>
      <c r="J178" s="163"/>
    </row>
    <row r="179" spans="8:10">
      <c r="H179" s="162"/>
      <c r="I179" s="162"/>
      <c r="J179" s="163"/>
    </row>
    <row r="180" spans="8:10">
      <c r="H180" s="162"/>
      <c r="I180" s="162"/>
      <c r="J180" s="163"/>
    </row>
    <row r="181" spans="8:10">
      <c r="H181" s="162"/>
      <c r="I181" s="162"/>
      <c r="J181" s="163"/>
    </row>
    <row r="182" spans="8:10">
      <c r="H182" s="162"/>
      <c r="I182" s="162"/>
      <c r="J182" s="163"/>
    </row>
    <row r="183" spans="8:10">
      <c r="H183" s="162"/>
      <c r="I183" s="162"/>
      <c r="J183" s="163"/>
    </row>
    <row r="184" spans="8:10">
      <c r="H184" s="162"/>
      <c r="I184" s="162"/>
      <c r="J184" s="163"/>
    </row>
    <row r="185" spans="8:10">
      <c r="H185" s="162"/>
      <c r="I185" s="162"/>
      <c r="J185" s="163"/>
    </row>
    <row r="186" spans="8:10">
      <c r="H186" s="162"/>
      <c r="I186" s="162"/>
      <c r="J186" s="163"/>
    </row>
    <row r="187" spans="8:10">
      <c r="H187" s="162"/>
      <c r="I187" s="162"/>
      <c r="J187" s="163"/>
    </row>
    <row r="188" spans="8:10">
      <c r="H188" s="162"/>
      <c r="I188" s="162"/>
      <c r="J188" s="163"/>
    </row>
    <row r="189" spans="8:10">
      <c r="H189" s="162"/>
      <c r="I189" s="162"/>
      <c r="J189" s="163"/>
    </row>
    <row r="190" spans="8:10">
      <c r="H190" s="162"/>
      <c r="I190" s="162"/>
      <c r="J190" s="163"/>
    </row>
    <row r="191" spans="8:10">
      <c r="H191" s="162"/>
      <c r="I191" s="162"/>
      <c r="J191" s="163"/>
    </row>
    <row r="192" spans="8:10">
      <c r="H192" s="162"/>
      <c r="I192" s="162"/>
      <c r="J192" s="163"/>
    </row>
    <row r="193" spans="8:10">
      <c r="H193" s="162"/>
      <c r="I193" s="162"/>
      <c r="J193" s="163"/>
    </row>
    <row r="194" spans="8:10">
      <c r="H194" s="162"/>
      <c r="I194" s="162"/>
      <c r="J194" s="163"/>
    </row>
    <row r="195" spans="8:10">
      <c r="H195" s="162"/>
      <c r="I195" s="162"/>
      <c r="J195" s="163"/>
    </row>
    <row r="196" spans="8:10">
      <c r="H196" s="162"/>
      <c r="I196" s="162"/>
      <c r="J196" s="163"/>
    </row>
    <row r="197" spans="8:10">
      <c r="H197" s="162"/>
      <c r="I197" s="162"/>
      <c r="J197" s="163"/>
    </row>
    <row r="198" spans="8:10">
      <c r="H198" s="162"/>
      <c r="I198" s="162"/>
      <c r="J198" s="163"/>
    </row>
    <row r="199" spans="8:10">
      <c r="H199" s="162"/>
      <c r="I199" s="162"/>
      <c r="J199" s="163"/>
    </row>
    <row r="200" spans="8:10">
      <c r="H200" s="162"/>
      <c r="I200" s="162"/>
      <c r="J200" s="163"/>
    </row>
    <row r="201" spans="8:10">
      <c r="H201" s="162"/>
      <c r="I201" s="162"/>
      <c r="J201" s="163"/>
    </row>
    <row r="202" spans="8:10">
      <c r="H202" s="162"/>
      <c r="I202" s="162"/>
      <c r="J202" s="163"/>
    </row>
    <row r="203" spans="8:10">
      <c r="H203" s="162"/>
      <c r="I203" s="162"/>
      <c r="J203" s="163"/>
    </row>
    <row r="204" spans="8:10">
      <c r="H204" s="162"/>
      <c r="I204" s="162"/>
      <c r="J204" s="163"/>
    </row>
    <row r="205" spans="8:10">
      <c r="H205" s="162"/>
      <c r="I205" s="162"/>
      <c r="J205" s="163"/>
    </row>
    <row r="206" spans="8:10">
      <c r="H206" s="162"/>
      <c r="I206" s="162"/>
      <c r="J206" s="163"/>
    </row>
    <row r="207" spans="8:10">
      <c r="H207" s="162"/>
      <c r="I207" s="162"/>
      <c r="J207" s="163"/>
    </row>
    <row r="208" spans="8:10">
      <c r="H208" s="162"/>
      <c r="I208" s="162"/>
      <c r="J208" s="163"/>
    </row>
    <row r="209" spans="8:10">
      <c r="H209" s="162"/>
      <c r="I209" s="162"/>
      <c r="J209" s="163"/>
    </row>
    <row r="210" spans="8:10">
      <c r="H210" s="162"/>
      <c r="I210" s="162"/>
      <c r="J210" s="163"/>
    </row>
    <row r="211" spans="8:10">
      <c r="H211" s="162"/>
      <c r="I211" s="162"/>
      <c r="J211" s="163"/>
    </row>
    <row r="212" spans="8:10">
      <c r="H212" s="162"/>
      <c r="I212" s="162"/>
      <c r="J212" s="163"/>
    </row>
    <row r="213" spans="8:10">
      <c r="H213" s="162"/>
      <c r="I213" s="162"/>
      <c r="J213" s="163"/>
    </row>
    <row r="214" spans="8:10">
      <c r="H214" s="162"/>
      <c r="I214" s="162"/>
      <c r="J214" s="163"/>
    </row>
    <row r="215" spans="8:10">
      <c r="H215" s="162"/>
      <c r="I215" s="162"/>
      <c r="J215" s="163"/>
    </row>
    <row r="216" spans="8:10">
      <c r="H216" s="162"/>
      <c r="I216" s="162"/>
      <c r="J216" s="163"/>
    </row>
    <row r="217" spans="8:10">
      <c r="H217" s="162"/>
      <c r="I217" s="162"/>
      <c r="J217" s="163"/>
    </row>
    <row r="218" spans="8:10">
      <c r="H218" s="162"/>
      <c r="I218" s="162"/>
      <c r="J218" s="163"/>
    </row>
    <row r="219" spans="8:10">
      <c r="H219" s="162"/>
      <c r="I219" s="162"/>
      <c r="J219" s="163"/>
    </row>
    <row r="220" spans="8:10">
      <c r="H220" s="162"/>
      <c r="I220" s="162"/>
      <c r="J220" s="163"/>
    </row>
    <row r="221" spans="8:10">
      <c r="H221" s="162"/>
      <c r="I221" s="162"/>
      <c r="J221" s="163"/>
    </row>
    <row r="222" spans="8:10">
      <c r="H222" s="162"/>
      <c r="I222" s="162"/>
      <c r="J222" s="163"/>
    </row>
    <row r="223" spans="8:10">
      <c r="H223" s="162"/>
      <c r="I223" s="162"/>
      <c r="J223" s="163"/>
    </row>
    <row r="224" spans="8:10">
      <c r="H224" s="162"/>
      <c r="I224" s="162"/>
      <c r="J224" s="163"/>
    </row>
    <row r="225" spans="8:10">
      <c r="H225" s="162"/>
      <c r="I225" s="162"/>
      <c r="J225" s="163"/>
    </row>
    <row r="226" spans="8:10">
      <c r="H226" s="162"/>
      <c r="I226" s="162"/>
      <c r="J226" s="163"/>
    </row>
    <row r="227" spans="8:10">
      <c r="H227" s="162"/>
      <c r="I227" s="162"/>
      <c r="J227" s="163"/>
    </row>
    <row r="228" spans="8:10">
      <c r="H228" s="162"/>
      <c r="I228" s="162"/>
      <c r="J228" s="163"/>
    </row>
    <row r="229" spans="8:10">
      <c r="H229" s="162"/>
      <c r="I229" s="162"/>
      <c r="J229" s="163"/>
    </row>
    <row r="230" spans="8:10">
      <c r="H230" s="162"/>
      <c r="I230" s="162"/>
      <c r="J230" s="163"/>
    </row>
    <row r="231" spans="8:10">
      <c r="H231" s="162"/>
      <c r="I231" s="162"/>
      <c r="J231" s="163"/>
    </row>
    <row r="232" spans="8:10">
      <c r="H232" s="162"/>
      <c r="I232" s="162"/>
      <c r="J232" s="163"/>
    </row>
    <row r="233" spans="8:10">
      <c r="H233" s="162"/>
      <c r="I233" s="162"/>
      <c r="J233" s="163"/>
    </row>
    <row r="234" spans="8:10">
      <c r="H234" s="162"/>
      <c r="I234" s="162"/>
      <c r="J234" s="163"/>
    </row>
    <row r="235" spans="8:10">
      <c r="H235" s="162"/>
      <c r="I235" s="162"/>
      <c r="J235" s="163"/>
    </row>
    <row r="236" spans="8:10">
      <c r="H236" s="162"/>
      <c r="I236" s="162"/>
      <c r="J236" s="163"/>
    </row>
    <row r="237" spans="8:10">
      <c r="H237" s="162"/>
      <c r="I237" s="162"/>
      <c r="J237" s="163"/>
    </row>
    <row r="238" spans="8:10">
      <c r="H238" s="162"/>
      <c r="I238" s="162"/>
      <c r="J238" s="163"/>
    </row>
    <row r="239" spans="8:10">
      <c r="H239" s="162"/>
      <c r="I239" s="162"/>
      <c r="J239" s="163"/>
    </row>
    <row r="240" spans="8:10">
      <c r="H240" s="162"/>
      <c r="I240" s="162"/>
      <c r="J240" s="163"/>
    </row>
    <row r="241" spans="8:10">
      <c r="H241" s="162"/>
      <c r="I241" s="162"/>
      <c r="J241" s="163"/>
    </row>
    <row r="242" spans="8:10">
      <c r="H242" s="162"/>
      <c r="I242" s="162"/>
      <c r="J242" s="163"/>
    </row>
    <row r="243" spans="8:10">
      <c r="H243" s="162"/>
      <c r="I243" s="162"/>
      <c r="J243" s="163"/>
    </row>
    <row r="244" spans="8:10">
      <c r="H244" s="162"/>
      <c r="I244" s="162"/>
      <c r="J244" s="163"/>
    </row>
    <row r="245" spans="8:10">
      <c r="H245" s="162"/>
      <c r="I245" s="162"/>
      <c r="J245" s="163"/>
    </row>
    <row r="246" spans="8:10">
      <c r="H246" s="162"/>
      <c r="I246" s="162"/>
      <c r="J246" s="163"/>
    </row>
    <row r="247" spans="8:10">
      <c r="H247" s="162"/>
      <c r="I247" s="162"/>
      <c r="J247" s="163"/>
    </row>
    <row r="248" spans="8:10">
      <c r="H248" s="162"/>
      <c r="I248" s="162"/>
      <c r="J248" s="163"/>
    </row>
    <row r="249" spans="8:10">
      <c r="H249" s="162"/>
      <c r="I249" s="162"/>
      <c r="J249" s="163"/>
    </row>
    <row r="250" spans="8:10">
      <c r="H250" s="162"/>
      <c r="I250" s="162"/>
      <c r="J250" s="163"/>
    </row>
    <row r="251" spans="8:10">
      <c r="H251" s="162"/>
      <c r="I251" s="162"/>
      <c r="J251" s="163"/>
    </row>
    <row r="252" spans="8:10">
      <c r="H252" s="162"/>
      <c r="I252" s="162"/>
      <c r="J252" s="163"/>
    </row>
    <row r="253" spans="8:10">
      <c r="H253" s="162"/>
      <c r="I253" s="162"/>
      <c r="J253" s="163"/>
    </row>
    <row r="254" spans="8:10">
      <c r="H254" s="162"/>
      <c r="I254" s="162"/>
      <c r="J254" s="163"/>
    </row>
    <row r="255" spans="8:10">
      <c r="H255" s="162"/>
      <c r="I255" s="162"/>
      <c r="J255" s="163"/>
    </row>
    <row r="256" spans="8:10">
      <c r="H256" s="162"/>
      <c r="I256" s="162"/>
      <c r="J256" s="163"/>
    </row>
    <row r="257" spans="8:10">
      <c r="H257" s="162"/>
      <c r="I257" s="162"/>
      <c r="J257" s="163"/>
    </row>
    <row r="258" spans="8:10">
      <c r="H258" s="162"/>
      <c r="I258" s="162"/>
      <c r="J258" s="163"/>
    </row>
    <row r="259" spans="8:10">
      <c r="H259" s="162"/>
      <c r="I259" s="162"/>
      <c r="J259" s="163"/>
    </row>
    <row r="260" spans="8:10">
      <c r="H260" s="162"/>
      <c r="I260" s="162"/>
      <c r="J260" s="163"/>
    </row>
    <row r="261" spans="8:10">
      <c r="H261" s="162"/>
      <c r="I261" s="162"/>
      <c r="J261" s="163"/>
    </row>
    <row r="262" spans="8:10">
      <c r="H262" s="162"/>
      <c r="I262" s="162"/>
      <c r="J262" s="163"/>
    </row>
    <row r="263" spans="8:10">
      <c r="H263" s="162"/>
      <c r="I263" s="162"/>
      <c r="J263" s="163"/>
    </row>
    <row r="264" spans="8:10">
      <c r="H264" s="162"/>
      <c r="I264" s="162"/>
      <c r="J264" s="163"/>
    </row>
    <row r="265" spans="8:10">
      <c r="H265" s="162"/>
      <c r="I265" s="162"/>
      <c r="J265" s="163"/>
    </row>
    <row r="266" spans="8:10">
      <c r="H266" s="162"/>
      <c r="I266" s="162"/>
      <c r="J266" s="163"/>
    </row>
    <row r="267" spans="8:10">
      <c r="H267" s="162"/>
      <c r="I267" s="162"/>
      <c r="J267" s="163"/>
    </row>
    <row r="268" spans="8:10">
      <c r="H268" s="162"/>
      <c r="I268" s="162"/>
      <c r="J268" s="163"/>
    </row>
    <row r="269" spans="8:10">
      <c r="H269" s="162"/>
      <c r="I269" s="162"/>
      <c r="J269" s="163"/>
    </row>
    <row r="270" spans="8:10">
      <c r="H270" s="162"/>
      <c r="I270" s="162"/>
      <c r="J270" s="163"/>
    </row>
    <row r="271" spans="8:10">
      <c r="H271" s="162"/>
      <c r="I271" s="162"/>
      <c r="J271" s="163"/>
    </row>
    <row r="272" spans="8:10">
      <c r="H272" s="162"/>
      <c r="I272" s="162"/>
      <c r="J272" s="163"/>
    </row>
    <row r="273" spans="8:10">
      <c r="H273" s="162"/>
      <c r="I273" s="162"/>
      <c r="J273" s="163"/>
    </row>
    <row r="274" spans="8:10">
      <c r="H274" s="162"/>
      <c r="I274" s="162"/>
      <c r="J274" s="163"/>
    </row>
    <row r="275" spans="8:10">
      <c r="H275" s="162"/>
      <c r="I275" s="162"/>
      <c r="J275" s="163"/>
    </row>
    <row r="276" spans="8:10">
      <c r="H276" s="162"/>
      <c r="I276" s="162"/>
      <c r="J276" s="163"/>
    </row>
    <row r="277" spans="8:10">
      <c r="H277" s="162"/>
      <c r="I277" s="162"/>
      <c r="J277" s="163"/>
    </row>
    <row r="278" spans="8:10">
      <c r="H278" s="162"/>
      <c r="I278" s="162"/>
      <c r="J278" s="163"/>
    </row>
    <row r="279" spans="8:10">
      <c r="H279" s="162"/>
      <c r="I279" s="162"/>
      <c r="J279" s="163"/>
    </row>
    <row r="280" spans="8:10">
      <c r="H280" s="162"/>
      <c r="I280" s="162"/>
      <c r="J280" s="163"/>
    </row>
    <row r="281" spans="8:10">
      <c r="H281" s="162"/>
      <c r="I281" s="162"/>
      <c r="J281" s="163"/>
    </row>
    <row r="282" spans="8:10">
      <c r="H282" s="162"/>
      <c r="I282" s="162"/>
      <c r="J282" s="163"/>
    </row>
    <row r="283" spans="8:10">
      <c r="H283" s="162"/>
      <c r="I283" s="162"/>
      <c r="J283" s="163"/>
    </row>
    <row r="284" spans="8:10">
      <c r="H284" s="162"/>
      <c r="I284" s="162"/>
      <c r="J284" s="163"/>
    </row>
    <row r="285" spans="8:10">
      <c r="H285" s="162"/>
      <c r="I285" s="162"/>
      <c r="J285" s="163"/>
    </row>
    <row r="286" spans="8:10">
      <c r="H286" s="162"/>
      <c r="I286" s="162"/>
      <c r="J286" s="163"/>
    </row>
    <row r="287" spans="8:10">
      <c r="H287" s="162"/>
      <c r="I287" s="162"/>
      <c r="J287" s="163"/>
    </row>
    <row r="288" spans="8:10">
      <c r="H288" s="162"/>
      <c r="I288" s="162"/>
      <c r="J288" s="163"/>
    </row>
    <row r="289" spans="8:10">
      <c r="H289" s="162"/>
      <c r="I289" s="162"/>
      <c r="J289" s="163"/>
    </row>
    <row r="290" spans="8:10">
      <c r="H290" s="162"/>
      <c r="I290" s="162"/>
      <c r="J290" s="163"/>
    </row>
    <row r="291" spans="8:10">
      <c r="H291" s="162"/>
      <c r="I291" s="162"/>
      <c r="J291" s="163"/>
    </row>
    <row r="292" spans="8:10">
      <c r="H292" s="162"/>
      <c r="I292" s="162"/>
      <c r="J292" s="163"/>
    </row>
    <row r="293" spans="8:10">
      <c r="H293" s="162"/>
      <c r="I293" s="162"/>
      <c r="J293" s="163"/>
    </row>
    <row r="294" spans="8:10">
      <c r="H294" s="162"/>
      <c r="I294" s="162"/>
      <c r="J294" s="163"/>
    </row>
    <row r="295" spans="8:10">
      <c r="H295" s="162"/>
      <c r="I295" s="162"/>
      <c r="J295" s="163"/>
    </row>
    <row r="296" spans="8:10">
      <c r="H296" s="162"/>
      <c r="I296" s="162"/>
      <c r="J296" s="163"/>
    </row>
    <row r="297" spans="8:10">
      <c r="H297" s="162"/>
      <c r="I297" s="162"/>
      <c r="J297" s="163"/>
    </row>
    <row r="298" spans="8:10">
      <c r="H298" s="162"/>
      <c r="I298" s="162"/>
      <c r="J298" s="163"/>
    </row>
    <row r="299" spans="8:10">
      <c r="H299" s="162"/>
      <c r="I299" s="162"/>
      <c r="J299" s="163"/>
    </row>
    <row r="300" spans="8:10">
      <c r="H300" s="162"/>
      <c r="I300" s="162"/>
      <c r="J300" s="163"/>
    </row>
    <row r="301" spans="8:10">
      <c r="H301" s="162"/>
      <c r="I301" s="162"/>
      <c r="J301" s="163"/>
    </row>
    <row r="302" spans="8:10">
      <c r="H302" s="162"/>
      <c r="I302" s="162"/>
      <c r="J302" s="163"/>
    </row>
    <row r="303" spans="8:10">
      <c r="H303" s="162"/>
      <c r="I303" s="162"/>
      <c r="J303" s="163"/>
    </row>
    <row r="304" spans="8:10">
      <c r="H304" s="162"/>
      <c r="I304" s="162"/>
      <c r="J304" s="163"/>
    </row>
    <row r="305" spans="8:10">
      <c r="H305" s="162"/>
      <c r="I305" s="162"/>
      <c r="J305" s="163"/>
    </row>
    <row r="306" spans="8:10">
      <c r="H306" s="162"/>
      <c r="I306" s="162"/>
      <c r="J306" s="163"/>
    </row>
    <row r="307" spans="8:10">
      <c r="H307" s="162"/>
      <c r="I307" s="162"/>
      <c r="J307" s="163"/>
    </row>
    <row r="308" spans="8:10">
      <c r="H308" s="162"/>
      <c r="I308" s="162"/>
      <c r="J308" s="163"/>
    </row>
    <row r="309" spans="8:10">
      <c r="H309" s="162"/>
      <c r="I309" s="162"/>
      <c r="J309" s="163"/>
    </row>
    <row r="310" spans="8:10">
      <c r="H310" s="162"/>
      <c r="I310" s="162"/>
      <c r="J310" s="163"/>
    </row>
    <row r="311" spans="8:10">
      <c r="H311" s="162"/>
      <c r="I311" s="162"/>
      <c r="J311" s="163"/>
    </row>
    <row r="312" spans="8:10">
      <c r="H312" s="162"/>
      <c r="I312" s="162"/>
      <c r="J312" s="163"/>
    </row>
    <row r="313" spans="8:10">
      <c r="H313" s="162"/>
      <c r="I313" s="162"/>
      <c r="J313" s="163"/>
    </row>
    <row r="314" spans="8:10">
      <c r="H314" s="162"/>
      <c r="I314" s="162"/>
      <c r="J314" s="163"/>
    </row>
    <row r="315" spans="8:10">
      <c r="H315" s="162"/>
      <c r="I315" s="162"/>
      <c r="J315" s="163"/>
    </row>
    <row r="316" spans="8:10">
      <c r="H316" s="162"/>
      <c r="I316" s="162"/>
      <c r="J316" s="163"/>
    </row>
    <row r="317" spans="8:10">
      <c r="H317" s="162"/>
      <c r="I317" s="162"/>
      <c r="J317" s="163"/>
    </row>
    <row r="318" spans="8:10">
      <c r="H318" s="162"/>
      <c r="I318" s="162"/>
      <c r="J318" s="163"/>
    </row>
    <row r="319" spans="8:10">
      <c r="H319" s="162"/>
      <c r="I319" s="162"/>
      <c r="J319" s="163"/>
    </row>
    <row r="320" spans="8:10">
      <c r="H320" s="162"/>
      <c r="I320" s="162"/>
      <c r="J320" s="163"/>
    </row>
    <row r="321" spans="8:10">
      <c r="H321" s="162"/>
      <c r="I321" s="162"/>
      <c r="J321" s="163"/>
    </row>
    <row r="322" spans="8:10">
      <c r="H322" s="162"/>
      <c r="I322" s="162"/>
      <c r="J322" s="163"/>
    </row>
    <row r="323" spans="8:10">
      <c r="H323" s="162"/>
      <c r="I323" s="162"/>
      <c r="J323" s="163"/>
    </row>
    <row r="324" spans="8:10">
      <c r="H324" s="162"/>
      <c r="I324" s="162"/>
      <c r="J324" s="163"/>
    </row>
    <row r="325" spans="8:10">
      <c r="H325" s="162"/>
      <c r="I325" s="162"/>
      <c r="J325" s="163"/>
    </row>
    <row r="326" spans="8:10">
      <c r="H326" s="162"/>
      <c r="I326" s="162"/>
      <c r="J326" s="163"/>
    </row>
    <row r="327" spans="8:10">
      <c r="H327" s="162"/>
      <c r="I327" s="162"/>
      <c r="J327" s="163"/>
    </row>
    <row r="328" spans="8:10">
      <c r="H328" s="162"/>
      <c r="I328" s="162"/>
      <c r="J328" s="163"/>
    </row>
    <row r="329" spans="8:10">
      <c r="H329" s="162"/>
      <c r="I329" s="162"/>
      <c r="J329" s="163"/>
    </row>
    <row r="330" spans="8:10">
      <c r="H330" s="162"/>
      <c r="I330" s="162"/>
      <c r="J330" s="163"/>
    </row>
    <row r="331" spans="8:10">
      <c r="H331" s="162"/>
      <c r="I331" s="162"/>
      <c r="J331" s="163"/>
    </row>
    <row r="332" spans="8:10">
      <c r="H332" s="162"/>
      <c r="I332" s="162"/>
      <c r="J332" s="163"/>
    </row>
    <row r="333" spans="8:10">
      <c r="H333" s="162"/>
      <c r="I333" s="162"/>
      <c r="J333" s="163"/>
    </row>
    <row r="334" spans="8:10">
      <c r="H334" s="162"/>
      <c r="I334" s="162"/>
      <c r="J334" s="163"/>
    </row>
    <row r="335" spans="8:10">
      <c r="H335" s="162"/>
      <c r="I335" s="162"/>
      <c r="J335" s="163"/>
    </row>
    <row r="336" spans="8:10">
      <c r="H336" s="162"/>
      <c r="I336" s="162"/>
      <c r="J336" s="163"/>
    </row>
    <row r="337" spans="8:10">
      <c r="H337" s="162"/>
      <c r="I337" s="162"/>
      <c r="J337" s="163"/>
    </row>
    <row r="338" spans="8:10">
      <c r="H338" s="162"/>
      <c r="I338" s="162"/>
      <c r="J338" s="163"/>
    </row>
    <row r="339" spans="8:10">
      <c r="H339" s="162"/>
      <c r="I339" s="162"/>
      <c r="J339" s="163"/>
    </row>
    <row r="340" spans="8:10">
      <c r="H340" s="162"/>
      <c r="I340" s="162"/>
      <c r="J340" s="163"/>
    </row>
    <row r="341" spans="8:10">
      <c r="H341" s="162"/>
      <c r="I341" s="162"/>
      <c r="J341" s="163"/>
    </row>
    <row r="342" spans="8:10">
      <c r="H342" s="162"/>
      <c r="I342" s="162"/>
      <c r="J342" s="163"/>
    </row>
    <row r="343" spans="8:10">
      <c r="H343" s="162"/>
      <c r="I343" s="162"/>
      <c r="J343" s="163"/>
    </row>
    <row r="344" spans="8:10">
      <c r="H344" s="162"/>
      <c r="I344" s="162"/>
      <c r="J344" s="163"/>
    </row>
    <row r="345" spans="8:10">
      <c r="H345" s="162"/>
      <c r="I345" s="162"/>
      <c r="J345" s="163"/>
    </row>
    <row r="346" spans="8:10">
      <c r="H346" s="162"/>
      <c r="I346" s="162"/>
      <c r="J346" s="163"/>
    </row>
    <row r="347" spans="8:10">
      <c r="H347" s="162"/>
      <c r="I347" s="162"/>
      <c r="J347" s="163"/>
    </row>
    <row r="348" spans="8:10">
      <c r="H348" s="162"/>
      <c r="I348" s="162"/>
      <c r="J348" s="163"/>
    </row>
    <row r="349" spans="8:10">
      <c r="H349" s="162"/>
      <c r="I349" s="162"/>
      <c r="J349" s="163"/>
    </row>
    <row r="350" spans="8:10">
      <c r="H350" s="162"/>
      <c r="I350" s="162"/>
      <c r="J350" s="163"/>
    </row>
    <row r="351" spans="8:10">
      <c r="H351" s="162"/>
      <c r="I351" s="162"/>
      <c r="J351" s="163"/>
    </row>
    <row r="352" spans="8:10">
      <c r="H352" s="162"/>
      <c r="I352" s="162"/>
      <c r="J352" s="163"/>
    </row>
    <row r="353" spans="8:10">
      <c r="H353" s="162"/>
      <c r="I353" s="162"/>
      <c r="J353" s="163"/>
    </row>
    <row r="354" spans="8:10">
      <c r="H354" s="162"/>
      <c r="I354" s="162"/>
      <c r="J354" s="163"/>
    </row>
    <row r="355" spans="8:10">
      <c r="H355" s="162"/>
      <c r="I355" s="162"/>
      <c r="J355" s="163"/>
    </row>
    <row r="356" spans="8:10">
      <c r="H356" s="162"/>
      <c r="I356" s="162"/>
      <c r="J356" s="163"/>
    </row>
    <row r="357" spans="8:10">
      <c r="H357" s="162"/>
      <c r="I357" s="162"/>
      <c r="J357" s="163"/>
    </row>
    <row r="358" spans="8:10">
      <c r="H358" s="162"/>
      <c r="I358" s="162"/>
      <c r="J358" s="163"/>
    </row>
    <row r="359" spans="8:10">
      <c r="H359" s="162"/>
      <c r="I359" s="162"/>
      <c r="J359" s="163"/>
    </row>
    <row r="360" spans="8:10">
      <c r="H360" s="162"/>
      <c r="I360" s="162"/>
      <c r="J360" s="163"/>
    </row>
    <row r="361" spans="8:10">
      <c r="H361" s="162"/>
      <c r="I361" s="162"/>
      <c r="J361" s="163"/>
    </row>
    <row r="362" spans="8:10">
      <c r="H362" s="162"/>
      <c r="I362" s="162"/>
      <c r="J362" s="163"/>
    </row>
    <row r="363" spans="8:10">
      <c r="H363" s="162"/>
      <c r="I363" s="162"/>
      <c r="J363" s="163"/>
    </row>
    <row r="364" spans="8:10">
      <c r="H364" s="162"/>
      <c r="I364" s="162"/>
      <c r="J364" s="163"/>
    </row>
    <row r="365" spans="8:10">
      <c r="H365" s="162"/>
      <c r="I365" s="162"/>
      <c r="J365" s="163"/>
    </row>
    <row r="366" spans="8:10">
      <c r="H366" s="162"/>
      <c r="I366" s="162"/>
      <c r="J366" s="163"/>
    </row>
    <row r="367" spans="8:10">
      <c r="H367" s="162"/>
      <c r="I367" s="162"/>
      <c r="J367" s="163"/>
    </row>
    <row r="368" spans="8:10">
      <c r="H368" s="162"/>
      <c r="I368" s="162"/>
      <c r="J368" s="163"/>
    </row>
    <row r="369" spans="8:10">
      <c r="H369" s="162"/>
      <c r="I369" s="162"/>
      <c r="J369" s="163"/>
    </row>
    <row r="370" spans="8:10">
      <c r="H370" s="162"/>
      <c r="I370" s="162"/>
      <c r="J370" s="163"/>
    </row>
    <row r="371" spans="8:10">
      <c r="H371" s="162"/>
      <c r="I371" s="162"/>
      <c r="J371" s="163"/>
    </row>
    <row r="372" spans="8:10">
      <c r="H372" s="162"/>
      <c r="I372" s="162"/>
      <c r="J372" s="163"/>
    </row>
    <row r="373" spans="8:10">
      <c r="H373" s="162"/>
      <c r="I373" s="162"/>
      <c r="J373" s="163"/>
    </row>
    <row r="374" spans="8:10">
      <c r="H374" s="162"/>
      <c r="I374" s="162"/>
      <c r="J374" s="163"/>
    </row>
    <row r="375" spans="8:10">
      <c r="H375" s="162"/>
      <c r="I375" s="162"/>
      <c r="J375" s="163"/>
    </row>
    <row r="376" spans="8:10">
      <c r="H376" s="162"/>
      <c r="I376" s="162"/>
      <c r="J376" s="163"/>
    </row>
    <row r="377" spans="8:10">
      <c r="H377" s="162"/>
      <c r="I377" s="162"/>
      <c r="J377" s="163"/>
    </row>
    <row r="378" spans="8:10">
      <c r="H378" s="162"/>
      <c r="I378" s="162"/>
      <c r="J378" s="163"/>
    </row>
    <row r="379" spans="8:10">
      <c r="H379" s="162"/>
      <c r="I379" s="162"/>
      <c r="J379" s="163"/>
    </row>
    <row r="380" spans="8:10">
      <c r="H380" s="162"/>
      <c r="I380" s="162"/>
      <c r="J380" s="163"/>
    </row>
    <row r="381" spans="8:10">
      <c r="H381" s="162"/>
      <c r="I381" s="162"/>
      <c r="J381" s="163"/>
    </row>
    <row r="382" spans="8:10">
      <c r="H382" s="162"/>
      <c r="I382" s="162"/>
      <c r="J382" s="163"/>
    </row>
    <row r="383" spans="8:10">
      <c r="H383" s="162"/>
      <c r="I383" s="162"/>
      <c r="J383" s="163"/>
    </row>
    <row r="384" spans="8:10">
      <c r="H384" s="162"/>
      <c r="I384" s="162"/>
      <c r="J384" s="163"/>
    </row>
    <row r="385" spans="8:10">
      <c r="H385" s="162"/>
      <c r="I385" s="162"/>
      <c r="J385" s="163"/>
    </row>
    <row r="386" spans="8:10">
      <c r="H386" s="162"/>
      <c r="I386" s="162"/>
      <c r="J386" s="163"/>
    </row>
    <row r="387" spans="8:10">
      <c r="H387" s="162"/>
      <c r="I387" s="162"/>
      <c r="J387" s="163"/>
    </row>
    <row r="388" spans="8:10">
      <c r="H388" s="162"/>
      <c r="I388" s="162"/>
      <c r="J388" s="163"/>
    </row>
    <row r="389" spans="8:10">
      <c r="H389" s="162"/>
      <c r="I389" s="162"/>
      <c r="J389" s="163"/>
    </row>
    <row r="390" spans="8:10">
      <c r="H390" s="162"/>
      <c r="I390" s="162"/>
      <c r="J390" s="163"/>
    </row>
    <row r="391" spans="8:10">
      <c r="H391" s="162"/>
      <c r="I391" s="162"/>
      <c r="J391" s="163"/>
    </row>
    <row r="392" spans="8:10">
      <c r="H392" s="162"/>
      <c r="I392" s="162"/>
      <c r="J392" s="163"/>
    </row>
    <row r="393" spans="8:10">
      <c r="H393" s="162"/>
      <c r="I393" s="162"/>
      <c r="J393" s="163"/>
    </row>
    <row r="394" spans="8:10">
      <c r="H394" s="162"/>
      <c r="I394" s="162"/>
      <c r="J394" s="163"/>
    </row>
    <row r="395" spans="8:10">
      <c r="H395" s="162"/>
      <c r="I395" s="162"/>
      <c r="J395" s="163"/>
    </row>
    <row r="396" spans="8:10">
      <c r="H396" s="162"/>
      <c r="I396" s="162"/>
      <c r="J396" s="163"/>
    </row>
    <row r="397" spans="8:10">
      <c r="H397" s="162"/>
      <c r="I397" s="162"/>
      <c r="J397" s="163"/>
    </row>
    <row r="398" spans="8:10">
      <c r="H398" s="162"/>
      <c r="I398" s="162"/>
      <c r="J398" s="163"/>
    </row>
    <row r="399" spans="8:10">
      <c r="H399" s="162"/>
      <c r="I399" s="162"/>
      <c r="J399" s="163"/>
    </row>
    <row r="400" spans="8:10">
      <c r="H400" s="162"/>
      <c r="I400" s="162"/>
      <c r="J400" s="163"/>
    </row>
    <row r="401" spans="8:10">
      <c r="H401" s="162"/>
      <c r="I401" s="162"/>
      <c r="J401" s="163"/>
    </row>
    <row r="402" spans="8:10">
      <c r="H402" s="162"/>
      <c r="I402" s="162"/>
      <c r="J402" s="163"/>
    </row>
    <row r="403" spans="8:10">
      <c r="H403" s="162"/>
      <c r="I403" s="162"/>
      <c r="J403" s="163"/>
    </row>
    <row r="404" spans="8:10">
      <c r="H404" s="162"/>
      <c r="I404" s="162"/>
      <c r="J404" s="163"/>
    </row>
    <row r="405" spans="8:10">
      <c r="H405" s="162"/>
      <c r="I405" s="162"/>
      <c r="J405" s="163"/>
    </row>
    <row r="406" spans="8:10">
      <c r="H406" s="162"/>
      <c r="I406" s="162"/>
      <c r="J406" s="163"/>
    </row>
    <row r="407" spans="8:10">
      <c r="H407" s="162"/>
      <c r="I407" s="162"/>
      <c r="J407" s="163"/>
    </row>
    <row r="408" spans="8:10">
      <c r="H408" s="162"/>
      <c r="I408" s="162"/>
      <c r="J408" s="163"/>
    </row>
    <row r="409" spans="8:10">
      <c r="H409" s="162"/>
      <c r="I409" s="162"/>
      <c r="J409" s="163"/>
    </row>
    <row r="410" spans="8:10">
      <c r="H410" s="162"/>
      <c r="I410" s="162"/>
      <c r="J410" s="163"/>
    </row>
    <row r="411" spans="8:10">
      <c r="H411" s="162"/>
      <c r="I411" s="162"/>
      <c r="J411" s="163"/>
    </row>
    <row r="412" spans="8:10">
      <c r="H412" s="162"/>
      <c r="I412" s="162"/>
      <c r="J412" s="163"/>
    </row>
    <row r="413" spans="8:10">
      <c r="H413" s="162"/>
      <c r="I413" s="162"/>
      <c r="J413" s="163"/>
    </row>
    <row r="414" spans="8:10">
      <c r="H414" s="162"/>
      <c r="I414" s="162"/>
      <c r="J414" s="163"/>
    </row>
    <row r="415" spans="8:10">
      <c r="H415" s="162"/>
      <c r="I415" s="162"/>
      <c r="J415" s="163"/>
    </row>
    <row r="416" spans="8:10">
      <c r="H416" s="162"/>
      <c r="I416" s="162"/>
      <c r="J416" s="163"/>
    </row>
    <row r="417" spans="8:10">
      <c r="H417" s="162"/>
      <c r="I417" s="162"/>
      <c r="J417" s="163"/>
    </row>
    <row r="418" spans="8:10">
      <c r="H418" s="162"/>
      <c r="I418" s="162"/>
      <c r="J418" s="163"/>
    </row>
    <row r="419" spans="8:10">
      <c r="H419" s="162"/>
      <c r="I419" s="162"/>
      <c r="J419" s="163"/>
    </row>
    <row r="420" spans="8:10">
      <c r="H420" s="162"/>
      <c r="I420" s="162"/>
      <c r="J420" s="163"/>
    </row>
    <row r="421" spans="8:10">
      <c r="H421" s="162"/>
      <c r="I421" s="162"/>
      <c r="J421" s="163"/>
    </row>
    <row r="422" spans="8:10">
      <c r="H422" s="162"/>
      <c r="I422" s="162"/>
      <c r="J422" s="163"/>
    </row>
    <row r="423" spans="8:10">
      <c r="H423" s="162"/>
      <c r="I423" s="162"/>
      <c r="J423" s="163"/>
    </row>
    <row r="424" spans="8:10">
      <c r="H424" s="162"/>
      <c r="I424" s="162"/>
      <c r="J424" s="163"/>
    </row>
    <row r="425" spans="8:10">
      <c r="H425" s="162"/>
      <c r="I425" s="162"/>
      <c r="J425" s="163"/>
    </row>
    <row r="426" spans="8:10">
      <c r="H426" s="162"/>
      <c r="I426" s="162"/>
      <c r="J426" s="163"/>
    </row>
    <row r="427" spans="8:10">
      <c r="H427" s="162"/>
      <c r="I427" s="162"/>
      <c r="J427" s="163"/>
    </row>
    <row r="428" spans="8:10">
      <c r="H428" s="162"/>
      <c r="I428" s="162"/>
      <c r="J428" s="163"/>
    </row>
    <row r="429" spans="8:10">
      <c r="H429" s="162"/>
      <c r="I429" s="162"/>
      <c r="J429" s="163"/>
    </row>
    <row r="430" spans="8:10">
      <c r="H430" s="162"/>
      <c r="I430" s="162"/>
      <c r="J430" s="163"/>
    </row>
    <row r="431" spans="8:10">
      <c r="H431" s="162"/>
      <c r="I431" s="162"/>
      <c r="J431" s="163"/>
    </row>
    <row r="432" spans="8:10">
      <c r="H432" s="162"/>
      <c r="I432" s="162"/>
      <c r="J432" s="163"/>
    </row>
    <row r="433" spans="8:10">
      <c r="H433" s="162"/>
      <c r="I433" s="162"/>
      <c r="J433" s="163"/>
    </row>
    <row r="434" spans="8:10">
      <c r="H434" s="162"/>
      <c r="I434" s="162"/>
      <c r="J434" s="163"/>
    </row>
    <row r="435" spans="8:10">
      <c r="H435" s="162"/>
      <c r="I435" s="162"/>
      <c r="J435" s="163"/>
    </row>
    <row r="436" spans="8:10">
      <c r="H436" s="162"/>
      <c r="I436" s="162"/>
      <c r="J436" s="163"/>
    </row>
    <row r="437" spans="8:10">
      <c r="H437" s="162"/>
      <c r="I437" s="162"/>
      <c r="J437" s="163"/>
    </row>
    <row r="438" spans="8:10">
      <c r="H438" s="162"/>
      <c r="I438" s="162"/>
      <c r="J438" s="163"/>
    </row>
    <row r="439" spans="8:10">
      <c r="H439" s="162"/>
      <c r="I439" s="162"/>
      <c r="J439" s="163"/>
    </row>
    <row r="440" spans="8:10">
      <c r="H440" s="162"/>
      <c r="I440" s="162"/>
      <c r="J440" s="163"/>
    </row>
    <row r="441" spans="8:10">
      <c r="H441" s="162"/>
      <c r="I441" s="162"/>
      <c r="J441" s="163"/>
    </row>
    <row r="442" spans="8:10">
      <c r="H442" s="162"/>
      <c r="I442" s="162"/>
      <c r="J442" s="163"/>
    </row>
    <row r="443" spans="8:10">
      <c r="H443" s="162"/>
      <c r="I443" s="162"/>
      <c r="J443" s="163"/>
    </row>
    <row r="444" spans="8:10">
      <c r="H444" s="162"/>
      <c r="I444" s="162"/>
      <c r="J444" s="163"/>
    </row>
    <row r="445" spans="8:10">
      <c r="H445" s="162"/>
      <c r="I445" s="162"/>
      <c r="J445" s="163"/>
    </row>
    <row r="446" spans="8:10">
      <c r="H446" s="162"/>
      <c r="I446" s="162"/>
      <c r="J446" s="163"/>
    </row>
    <row r="447" spans="8:10">
      <c r="H447" s="162"/>
      <c r="I447" s="162"/>
      <c r="J447" s="163"/>
    </row>
    <row r="448" spans="8:10">
      <c r="H448" s="162"/>
      <c r="I448" s="162"/>
      <c r="J448" s="163"/>
    </row>
    <row r="449" spans="8:10">
      <c r="H449" s="162"/>
      <c r="I449" s="162"/>
      <c r="J449" s="163"/>
    </row>
    <row r="450" spans="8:10">
      <c r="H450" s="162"/>
      <c r="I450" s="162"/>
      <c r="J450" s="163"/>
    </row>
    <row r="451" spans="8:10">
      <c r="H451" s="162"/>
      <c r="I451" s="162"/>
      <c r="J451" s="163"/>
    </row>
    <row r="452" spans="8:10">
      <c r="H452" s="162"/>
      <c r="I452" s="162"/>
      <c r="J452" s="163"/>
    </row>
    <row r="453" spans="8:10">
      <c r="H453" s="162"/>
      <c r="I453" s="162"/>
      <c r="J453" s="163"/>
    </row>
    <row r="454" spans="8:10">
      <c r="H454" s="162"/>
      <c r="I454" s="162"/>
      <c r="J454" s="163"/>
    </row>
    <row r="455" spans="8:10">
      <c r="H455" s="162"/>
      <c r="I455" s="162"/>
      <c r="J455" s="163"/>
    </row>
    <row r="456" spans="8:10">
      <c r="H456" s="162"/>
      <c r="I456" s="162"/>
      <c r="J456" s="163"/>
    </row>
    <row r="457" spans="8:10">
      <c r="H457" s="162"/>
      <c r="I457" s="162"/>
      <c r="J457" s="163"/>
    </row>
    <row r="458" spans="8:10">
      <c r="H458" s="162"/>
      <c r="I458" s="162"/>
      <c r="J458" s="163"/>
    </row>
    <row r="459" spans="8:10">
      <c r="H459" s="162"/>
      <c r="I459" s="162"/>
      <c r="J459" s="163"/>
    </row>
    <row r="460" spans="8:10">
      <c r="H460" s="162"/>
      <c r="I460" s="162"/>
      <c r="J460" s="163"/>
    </row>
    <row r="461" spans="8:10">
      <c r="H461" s="162"/>
      <c r="I461" s="162"/>
      <c r="J461" s="163"/>
    </row>
    <row r="462" spans="8:10">
      <c r="H462" s="162"/>
      <c r="I462" s="162"/>
      <c r="J462" s="163"/>
    </row>
    <row r="463" spans="8:10">
      <c r="H463" s="162"/>
      <c r="I463" s="162"/>
      <c r="J463" s="163"/>
    </row>
    <row r="464" spans="8:10">
      <c r="H464" s="162"/>
      <c r="I464" s="162"/>
      <c r="J464" s="163"/>
    </row>
    <row r="465" spans="8:10">
      <c r="H465" s="162"/>
      <c r="I465" s="162"/>
      <c r="J465" s="163"/>
    </row>
    <row r="466" spans="8:10">
      <c r="H466" s="162"/>
      <c r="I466" s="162"/>
      <c r="J466" s="163"/>
    </row>
    <row r="467" spans="8:10">
      <c r="H467" s="162"/>
      <c r="I467" s="162"/>
      <c r="J467" s="163"/>
    </row>
    <row r="468" spans="8:10">
      <c r="H468" s="162"/>
      <c r="I468" s="162"/>
      <c r="J468" s="163"/>
    </row>
    <row r="469" spans="8:10">
      <c r="H469" s="162"/>
      <c r="I469" s="162"/>
      <c r="J469" s="163"/>
    </row>
    <row r="470" spans="8:10">
      <c r="H470" s="162"/>
      <c r="I470" s="162"/>
      <c r="J470" s="163"/>
    </row>
    <row r="471" spans="8:10">
      <c r="H471" s="162"/>
      <c r="I471" s="162"/>
      <c r="J471" s="163"/>
    </row>
    <row r="472" spans="8:10">
      <c r="H472" s="162"/>
      <c r="I472" s="162"/>
      <c r="J472" s="163"/>
    </row>
    <row r="473" spans="8:10">
      <c r="H473" s="162"/>
      <c r="I473" s="162"/>
      <c r="J473" s="163"/>
    </row>
    <row r="474" spans="8:10">
      <c r="H474" s="162"/>
      <c r="I474" s="162"/>
      <c r="J474" s="163"/>
    </row>
    <row r="475" spans="8:10">
      <c r="H475" s="162"/>
      <c r="I475" s="162"/>
      <c r="J475" s="163"/>
    </row>
    <row r="476" spans="8:10">
      <c r="H476" s="162"/>
      <c r="I476" s="162"/>
      <c r="J476" s="163"/>
    </row>
    <row r="477" spans="8:10">
      <c r="H477" s="162"/>
      <c r="I477" s="162"/>
      <c r="J477" s="163"/>
    </row>
    <row r="478" spans="8:10">
      <c r="H478" s="162"/>
      <c r="I478" s="162"/>
      <c r="J478" s="163"/>
    </row>
    <row r="479" spans="8:10">
      <c r="H479" s="162"/>
      <c r="I479" s="162"/>
      <c r="J479" s="163"/>
    </row>
    <row r="480" spans="8:10">
      <c r="H480" s="162"/>
      <c r="I480" s="162"/>
      <c r="J480" s="163"/>
    </row>
    <row r="481" spans="8:10">
      <c r="H481" s="162"/>
      <c r="I481" s="162"/>
      <c r="J481" s="163"/>
    </row>
    <row r="482" spans="8:10">
      <c r="H482" s="162"/>
      <c r="I482" s="162"/>
      <c r="J482" s="163"/>
    </row>
    <row r="483" spans="8:10">
      <c r="H483" s="162"/>
      <c r="I483" s="162"/>
      <c r="J483" s="163"/>
    </row>
    <row r="484" spans="8:10">
      <c r="H484" s="162"/>
      <c r="I484" s="162"/>
      <c r="J484" s="163"/>
    </row>
    <row r="485" spans="8:10">
      <c r="H485" s="162"/>
      <c r="I485" s="162"/>
      <c r="J485" s="163"/>
    </row>
    <row r="486" spans="8:10">
      <c r="H486" s="162"/>
      <c r="I486" s="162"/>
      <c r="J486" s="163"/>
    </row>
    <row r="487" spans="8:10">
      <c r="H487" s="162"/>
      <c r="I487" s="162"/>
      <c r="J487" s="163"/>
    </row>
    <row r="488" spans="8:10">
      <c r="H488" s="162"/>
      <c r="I488" s="162"/>
      <c r="J488" s="163"/>
    </row>
    <row r="489" spans="8:10">
      <c r="H489" s="162"/>
      <c r="I489" s="162"/>
      <c r="J489" s="163"/>
    </row>
    <row r="490" spans="8:10">
      <c r="H490" s="162"/>
      <c r="I490" s="162"/>
      <c r="J490" s="163"/>
    </row>
    <row r="491" spans="8:10">
      <c r="H491" s="162"/>
      <c r="I491" s="162"/>
      <c r="J491" s="163"/>
    </row>
    <row r="492" spans="8:10">
      <c r="H492" s="162"/>
      <c r="I492" s="162"/>
      <c r="J492" s="163"/>
    </row>
    <row r="493" spans="8:10">
      <c r="H493" s="162"/>
      <c r="I493" s="162"/>
      <c r="J493" s="163"/>
    </row>
    <row r="494" spans="8:10">
      <c r="H494" s="162"/>
      <c r="I494" s="162"/>
      <c r="J494" s="163"/>
    </row>
    <row r="495" spans="8:10">
      <c r="H495" s="162"/>
      <c r="I495" s="162"/>
      <c r="J495" s="163"/>
    </row>
    <row r="496" spans="8:10">
      <c r="H496" s="162"/>
      <c r="I496" s="162"/>
      <c r="J496" s="163"/>
    </row>
    <row r="497" spans="8:10">
      <c r="H497" s="162"/>
      <c r="I497" s="162"/>
      <c r="J497" s="163"/>
    </row>
    <row r="498" spans="8:10">
      <c r="H498" s="162"/>
      <c r="I498" s="162"/>
      <c r="J498" s="163"/>
    </row>
    <row r="499" spans="8:10">
      <c r="H499" s="162"/>
      <c r="I499" s="162"/>
      <c r="J499" s="163"/>
    </row>
    <row r="500" spans="8:10">
      <c r="H500" s="162"/>
      <c r="I500" s="162"/>
      <c r="J500" s="163"/>
    </row>
    <row r="501" spans="8:10">
      <c r="H501" s="162"/>
      <c r="I501" s="162"/>
      <c r="J501" s="163"/>
    </row>
    <row r="502" spans="8:10">
      <c r="H502" s="162"/>
      <c r="I502" s="162"/>
      <c r="J502" s="163"/>
    </row>
    <row r="503" spans="8:10">
      <c r="H503" s="162"/>
      <c r="I503" s="162"/>
      <c r="J503" s="163"/>
    </row>
    <row r="504" spans="8:10">
      <c r="H504" s="162"/>
      <c r="I504" s="162"/>
      <c r="J504" s="163"/>
    </row>
    <row r="505" spans="8:10">
      <c r="H505" s="162"/>
      <c r="I505" s="162"/>
      <c r="J505" s="163"/>
    </row>
    <row r="506" spans="8:10">
      <c r="H506" s="162"/>
      <c r="I506" s="162"/>
      <c r="J506" s="163"/>
    </row>
    <row r="507" spans="8:10">
      <c r="H507" s="162"/>
      <c r="I507" s="162"/>
      <c r="J507" s="163"/>
    </row>
    <row r="508" spans="8:10">
      <c r="H508" s="162"/>
      <c r="I508" s="162"/>
      <c r="J508" s="163"/>
    </row>
    <row r="509" spans="8:10">
      <c r="H509" s="162"/>
      <c r="I509" s="162"/>
      <c r="J509" s="163"/>
    </row>
    <row r="510" spans="8:10">
      <c r="H510" s="162"/>
      <c r="I510" s="162"/>
      <c r="J510" s="163"/>
    </row>
    <row r="511" spans="8:10">
      <c r="H511" s="162"/>
      <c r="I511" s="162"/>
      <c r="J511" s="163"/>
    </row>
    <row r="512" spans="8:10">
      <c r="H512" s="162"/>
      <c r="I512" s="162"/>
      <c r="J512" s="163"/>
    </row>
    <row r="513" spans="8:10">
      <c r="H513" s="162"/>
      <c r="I513" s="162"/>
      <c r="J513" s="163"/>
    </row>
    <row r="514" spans="8:10">
      <c r="H514" s="162"/>
      <c r="I514" s="162"/>
      <c r="J514" s="163"/>
    </row>
    <row r="515" spans="8:10">
      <c r="H515" s="162"/>
      <c r="I515" s="162"/>
      <c r="J515" s="163"/>
    </row>
    <row r="516" spans="8:10">
      <c r="H516" s="162"/>
      <c r="I516" s="162"/>
      <c r="J516" s="163"/>
    </row>
    <row r="517" spans="8:10">
      <c r="H517" s="162"/>
      <c r="I517" s="162"/>
      <c r="J517" s="163"/>
    </row>
    <row r="518" spans="8:10">
      <c r="H518" s="162"/>
      <c r="I518" s="162"/>
      <c r="J518" s="163"/>
    </row>
    <row r="519" spans="8:10">
      <c r="H519" s="162"/>
      <c r="I519" s="162"/>
      <c r="J519" s="163"/>
    </row>
    <row r="520" spans="8:10">
      <c r="H520" s="162"/>
      <c r="I520" s="162"/>
      <c r="J520" s="163"/>
    </row>
    <row r="521" spans="8:10">
      <c r="H521" s="162"/>
      <c r="I521" s="162"/>
      <c r="J521" s="163"/>
    </row>
    <row r="522" spans="8:10">
      <c r="H522" s="162"/>
      <c r="I522" s="162"/>
      <c r="J522" s="163"/>
    </row>
    <row r="523" spans="8:10">
      <c r="H523" s="162"/>
      <c r="I523" s="162"/>
      <c r="J523" s="163"/>
    </row>
    <row r="524" spans="8:10">
      <c r="H524" s="162"/>
      <c r="I524" s="162"/>
      <c r="J524" s="163"/>
    </row>
    <row r="525" spans="8:10">
      <c r="H525" s="162"/>
      <c r="I525" s="162"/>
      <c r="J525" s="163"/>
    </row>
    <row r="526" spans="8:10">
      <c r="H526" s="162"/>
      <c r="I526" s="162"/>
      <c r="J526" s="163"/>
    </row>
    <row r="527" spans="8:10">
      <c r="H527" s="162"/>
      <c r="I527" s="162"/>
      <c r="J527" s="163"/>
    </row>
    <row r="528" spans="8:10">
      <c r="H528" s="162"/>
      <c r="I528" s="162"/>
      <c r="J528" s="163"/>
    </row>
    <row r="529" spans="8:10">
      <c r="H529" s="162"/>
      <c r="I529" s="162"/>
      <c r="J529" s="163"/>
    </row>
    <row r="530" spans="8:10">
      <c r="H530" s="162"/>
      <c r="I530" s="162"/>
      <c r="J530" s="163"/>
    </row>
    <row r="531" spans="8:10">
      <c r="H531" s="162"/>
      <c r="I531" s="162"/>
      <c r="J531" s="163"/>
    </row>
    <row r="532" spans="8:10">
      <c r="H532" s="162"/>
      <c r="I532" s="162"/>
      <c r="J532" s="163"/>
    </row>
    <row r="533" spans="8:10">
      <c r="H533" s="162"/>
      <c r="I533" s="162"/>
      <c r="J533" s="163"/>
    </row>
    <row r="534" spans="8:10">
      <c r="H534" s="162"/>
      <c r="I534" s="162"/>
      <c r="J534" s="163"/>
    </row>
    <row r="535" spans="8:10">
      <c r="H535" s="162"/>
      <c r="I535" s="162"/>
      <c r="J535" s="163"/>
    </row>
    <row r="536" spans="8:10">
      <c r="H536" s="162"/>
      <c r="I536" s="162"/>
      <c r="J536" s="163"/>
    </row>
    <row r="537" spans="8:10">
      <c r="H537" s="162"/>
      <c r="I537" s="162"/>
      <c r="J537" s="163"/>
    </row>
    <row r="538" spans="8:10">
      <c r="H538" s="162"/>
      <c r="I538" s="162"/>
      <c r="J538" s="163"/>
    </row>
    <row r="539" spans="8:10">
      <c r="H539" s="162"/>
      <c r="I539" s="162"/>
      <c r="J539" s="163"/>
    </row>
    <row r="540" spans="8:10">
      <c r="H540" s="162"/>
      <c r="I540" s="162"/>
      <c r="J540" s="163"/>
    </row>
    <row r="541" spans="8:10">
      <c r="H541" s="162"/>
      <c r="I541" s="162"/>
      <c r="J541" s="163"/>
    </row>
    <row r="542" spans="8:10">
      <c r="H542" s="162"/>
      <c r="I542" s="162"/>
      <c r="J542" s="163"/>
    </row>
    <row r="543" spans="8:10">
      <c r="H543" s="162"/>
      <c r="I543" s="162"/>
      <c r="J543" s="163"/>
    </row>
    <row r="544" spans="8:10">
      <c r="H544" s="162"/>
      <c r="I544" s="162"/>
      <c r="J544" s="163"/>
    </row>
    <row r="545" spans="8:10">
      <c r="H545" s="162"/>
      <c r="I545" s="162"/>
      <c r="J545" s="163"/>
    </row>
    <row r="546" spans="8:10">
      <c r="H546" s="162"/>
      <c r="I546" s="162"/>
      <c r="J546" s="163"/>
    </row>
    <row r="547" spans="8:10">
      <c r="H547" s="162"/>
      <c r="I547" s="162"/>
      <c r="J547" s="163"/>
    </row>
    <row r="548" spans="8:10">
      <c r="H548" s="162"/>
      <c r="I548" s="162"/>
      <c r="J548" s="163"/>
    </row>
    <row r="549" spans="8:10">
      <c r="H549" s="162"/>
      <c r="I549" s="162"/>
      <c r="J549" s="163"/>
    </row>
    <row r="550" spans="8:10">
      <c r="H550" s="162"/>
      <c r="I550" s="162"/>
      <c r="J550" s="163"/>
    </row>
    <row r="551" spans="8:10">
      <c r="H551" s="162"/>
      <c r="I551" s="162"/>
      <c r="J551" s="163"/>
    </row>
    <row r="552" spans="8:10">
      <c r="H552" s="162"/>
      <c r="I552" s="162"/>
      <c r="J552" s="163"/>
    </row>
    <row r="553" spans="8:10">
      <c r="H553" s="162"/>
      <c r="I553" s="162"/>
      <c r="J553" s="163"/>
    </row>
    <row r="554" spans="8:10">
      <c r="H554" s="162"/>
      <c r="I554" s="162"/>
      <c r="J554" s="163"/>
    </row>
    <row r="555" spans="8:10">
      <c r="H555" s="162"/>
      <c r="I555" s="162"/>
      <c r="J555" s="163"/>
    </row>
    <row r="556" spans="8:10">
      <c r="H556" s="162"/>
      <c r="I556" s="162"/>
      <c r="J556" s="163"/>
    </row>
    <row r="557" spans="8:10">
      <c r="H557" s="162"/>
      <c r="I557" s="162"/>
      <c r="J557" s="163"/>
    </row>
    <row r="558" spans="8:10">
      <c r="H558" s="162"/>
      <c r="I558" s="162"/>
      <c r="J558" s="163"/>
    </row>
    <row r="559" spans="8:10">
      <c r="H559" s="162"/>
      <c r="I559" s="162"/>
      <c r="J559" s="163"/>
    </row>
    <row r="560" spans="8:10">
      <c r="H560" s="162"/>
      <c r="I560" s="162"/>
      <c r="J560" s="163"/>
    </row>
    <row r="561" spans="8:10">
      <c r="H561" s="162"/>
      <c r="I561" s="162"/>
      <c r="J561" s="163"/>
    </row>
    <row r="562" spans="8:10">
      <c r="H562" s="162"/>
      <c r="I562" s="162"/>
      <c r="J562" s="163"/>
    </row>
    <row r="563" spans="8:10">
      <c r="H563" s="162"/>
      <c r="I563" s="162"/>
      <c r="J563" s="163"/>
    </row>
    <row r="564" spans="8:10">
      <c r="H564" s="162"/>
      <c r="I564" s="162"/>
      <c r="J564" s="163"/>
    </row>
    <row r="565" spans="8:10">
      <c r="H565" s="162"/>
      <c r="I565" s="162"/>
      <c r="J565" s="163"/>
    </row>
    <row r="566" spans="8:10">
      <c r="H566" s="162"/>
      <c r="I566" s="162"/>
      <c r="J566" s="163"/>
    </row>
    <row r="567" spans="8:10">
      <c r="H567" s="162"/>
      <c r="I567" s="162"/>
      <c r="J567" s="163"/>
    </row>
    <row r="568" spans="8:10">
      <c r="H568" s="162"/>
      <c r="I568" s="162"/>
      <c r="J568" s="163"/>
    </row>
    <row r="569" spans="8:10">
      <c r="H569" s="162"/>
      <c r="I569" s="162"/>
      <c r="J569" s="163"/>
    </row>
    <row r="570" spans="8:10">
      <c r="H570" s="162"/>
      <c r="I570" s="162"/>
      <c r="J570" s="163"/>
    </row>
    <row r="571" spans="8:10">
      <c r="H571" s="162"/>
      <c r="I571" s="162"/>
      <c r="J571" s="163"/>
    </row>
    <row r="572" spans="8:10">
      <c r="H572" s="162"/>
      <c r="I572" s="162"/>
      <c r="J572" s="163"/>
    </row>
    <row r="573" spans="8:10">
      <c r="H573" s="162"/>
      <c r="I573" s="162"/>
      <c r="J573" s="163"/>
    </row>
    <row r="574" spans="8:10">
      <c r="H574" s="162"/>
      <c r="I574" s="162"/>
      <c r="J574" s="163"/>
    </row>
    <row r="575" spans="8:10">
      <c r="H575" s="162"/>
      <c r="I575" s="162"/>
      <c r="J575" s="163"/>
    </row>
    <row r="576" spans="8:10">
      <c r="H576" s="162"/>
      <c r="I576" s="162"/>
      <c r="J576" s="163"/>
    </row>
    <row r="577" spans="8:10">
      <c r="H577" s="162"/>
      <c r="I577" s="162"/>
      <c r="J577" s="163"/>
    </row>
    <row r="578" spans="8:10">
      <c r="H578" s="162"/>
      <c r="I578" s="162"/>
      <c r="J578" s="163"/>
    </row>
    <row r="579" spans="8:10">
      <c r="H579" s="162"/>
      <c r="I579" s="162"/>
      <c r="J579" s="163"/>
    </row>
    <row r="580" spans="8:10">
      <c r="H580" s="162"/>
      <c r="I580" s="162"/>
      <c r="J580" s="163"/>
    </row>
    <row r="581" spans="8:10">
      <c r="H581" s="162"/>
      <c r="I581" s="162"/>
      <c r="J581" s="163"/>
    </row>
    <row r="582" spans="8:10">
      <c r="H582" s="162"/>
      <c r="I582" s="162"/>
      <c r="J582" s="163"/>
    </row>
    <row r="583" spans="8:10">
      <c r="H583" s="162"/>
      <c r="I583" s="162"/>
      <c r="J583" s="163"/>
    </row>
    <row r="584" spans="8:10">
      <c r="H584" s="162"/>
      <c r="I584" s="162"/>
      <c r="J584" s="163"/>
    </row>
    <row r="585" spans="8:10">
      <c r="H585" s="162"/>
      <c r="I585" s="162"/>
      <c r="J585" s="163"/>
    </row>
    <row r="586" spans="8:10">
      <c r="H586" s="162"/>
      <c r="I586" s="162"/>
      <c r="J586" s="163"/>
    </row>
    <row r="587" spans="8:10">
      <c r="H587" s="162"/>
      <c r="I587" s="162"/>
      <c r="J587" s="163"/>
    </row>
    <row r="588" spans="8:10">
      <c r="H588" s="162"/>
      <c r="I588" s="162"/>
      <c r="J588" s="163"/>
    </row>
    <row r="589" spans="8:10">
      <c r="H589" s="162"/>
      <c r="I589" s="162"/>
      <c r="J589" s="163"/>
    </row>
    <row r="590" spans="8:10">
      <c r="H590" s="162"/>
      <c r="I590" s="162"/>
      <c r="J590" s="163"/>
    </row>
    <row r="591" spans="8:10">
      <c r="H591" s="162"/>
      <c r="I591" s="162"/>
      <c r="J591" s="163"/>
    </row>
    <row r="592" spans="8:10">
      <c r="H592" s="162"/>
      <c r="I592" s="162"/>
      <c r="J592" s="163"/>
    </row>
    <row r="593" spans="8:10">
      <c r="H593" s="162"/>
      <c r="I593" s="162"/>
      <c r="J593" s="163"/>
    </row>
    <row r="594" spans="8:10">
      <c r="H594" s="162"/>
      <c r="I594" s="162"/>
      <c r="J594" s="163"/>
    </row>
    <row r="595" spans="8:10">
      <c r="H595" s="162"/>
      <c r="I595" s="162"/>
      <c r="J595" s="163"/>
    </row>
    <row r="596" spans="8:10">
      <c r="H596" s="162"/>
      <c r="I596" s="162"/>
      <c r="J596" s="163"/>
    </row>
    <row r="597" spans="8:10">
      <c r="H597" s="162"/>
      <c r="I597" s="162"/>
      <c r="J597" s="163"/>
    </row>
    <row r="598" spans="8:10">
      <c r="H598" s="162"/>
      <c r="I598" s="162"/>
      <c r="J598" s="163"/>
    </row>
    <row r="599" spans="8:10">
      <c r="H599" s="162"/>
      <c r="I599" s="162"/>
      <c r="J599" s="163"/>
    </row>
    <row r="600" spans="8:10">
      <c r="H600" s="162"/>
      <c r="I600" s="162"/>
      <c r="J600" s="163"/>
    </row>
    <row r="601" spans="8:10">
      <c r="H601" s="162"/>
      <c r="I601" s="162"/>
      <c r="J601" s="163"/>
    </row>
    <row r="602" spans="8:10">
      <c r="H602" s="162"/>
      <c r="I602" s="162"/>
      <c r="J602" s="163"/>
    </row>
    <row r="603" spans="8:10">
      <c r="H603" s="162"/>
      <c r="I603" s="162"/>
      <c r="J603" s="163"/>
    </row>
    <row r="604" spans="8:10">
      <c r="H604" s="162"/>
      <c r="I604" s="162"/>
      <c r="J604" s="163"/>
    </row>
    <row r="605" spans="8:10">
      <c r="H605" s="162"/>
      <c r="I605" s="162"/>
      <c r="J605" s="163"/>
    </row>
    <row r="606" spans="8:10">
      <c r="H606" s="162"/>
      <c r="I606" s="162"/>
      <c r="J606" s="163"/>
    </row>
    <row r="607" spans="8:10">
      <c r="H607" s="162"/>
      <c r="I607" s="162"/>
      <c r="J607" s="163"/>
    </row>
    <row r="608" spans="8:10">
      <c r="H608" s="162"/>
      <c r="I608" s="162"/>
      <c r="J608" s="163"/>
    </row>
    <row r="609" spans="8:10">
      <c r="H609" s="162"/>
      <c r="I609" s="162"/>
      <c r="J609" s="163"/>
    </row>
    <row r="610" spans="8:10">
      <c r="H610" s="162"/>
      <c r="I610" s="162"/>
      <c r="J610" s="163"/>
    </row>
    <row r="611" spans="8:10">
      <c r="H611" s="162"/>
      <c r="I611" s="162"/>
      <c r="J611" s="163"/>
    </row>
    <row r="612" spans="8:10">
      <c r="H612" s="162"/>
      <c r="I612" s="162"/>
      <c r="J612" s="163"/>
    </row>
    <row r="613" spans="8:10">
      <c r="H613" s="162"/>
      <c r="I613" s="162"/>
      <c r="J613" s="163"/>
    </row>
    <row r="614" spans="8:10">
      <c r="H614" s="162"/>
      <c r="I614" s="162"/>
      <c r="J614" s="163"/>
    </row>
    <row r="615" spans="8:10">
      <c r="H615" s="162"/>
      <c r="I615" s="162"/>
      <c r="J615" s="163"/>
    </row>
    <row r="616" spans="8:10">
      <c r="H616" s="162"/>
      <c r="I616" s="162"/>
      <c r="J616" s="163"/>
    </row>
    <row r="617" spans="8:10">
      <c r="H617" s="162"/>
      <c r="I617" s="162"/>
      <c r="J617" s="163"/>
    </row>
    <row r="618" spans="8:10">
      <c r="H618" s="162"/>
      <c r="I618" s="162"/>
      <c r="J618" s="163"/>
    </row>
    <row r="619" spans="8:10">
      <c r="H619" s="162"/>
      <c r="I619" s="162"/>
      <c r="J619" s="163"/>
    </row>
    <row r="620" spans="8:10">
      <c r="H620" s="162"/>
      <c r="I620" s="162"/>
      <c r="J620" s="163"/>
    </row>
    <row r="621" spans="8:10">
      <c r="H621" s="162"/>
      <c r="I621" s="162"/>
      <c r="J621" s="163"/>
    </row>
    <row r="622" spans="8:10">
      <c r="H622" s="162"/>
      <c r="I622" s="162"/>
      <c r="J622" s="163"/>
    </row>
    <row r="623" spans="8:10">
      <c r="H623" s="162"/>
      <c r="I623" s="162"/>
      <c r="J623" s="163"/>
    </row>
    <row r="624" spans="8:10">
      <c r="H624" s="162"/>
      <c r="I624" s="162"/>
      <c r="J624" s="163"/>
    </row>
    <row r="625" spans="8:10">
      <c r="H625" s="162"/>
      <c r="I625" s="162"/>
      <c r="J625" s="163"/>
    </row>
    <row r="626" spans="8:10">
      <c r="H626" s="162"/>
      <c r="I626" s="162"/>
      <c r="J626" s="163"/>
    </row>
    <row r="627" spans="8:10">
      <c r="H627" s="162"/>
      <c r="I627" s="162"/>
      <c r="J627" s="163"/>
    </row>
    <row r="628" spans="8:10">
      <c r="H628" s="162"/>
      <c r="I628" s="162"/>
      <c r="J628" s="163"/>
    </row>
    <row r="629" spans="8:10">
      <c r="H629" s="162"/>
      <c r="I629" s="162"/>
      <c r="J629" s="163"/>
    </row>
    <row r="630" spans="8:10">
      <c r="H630" s="162"/>
      <c r="I630" s="162"/>
      <c r="J630" s="163"/>
    </row>
    <row r="631" spans="8:10">
      <c r="H631" s="162"/>
      <c r="I631" s="162"/>
      <c r="J631" s="163"/>
    </row>
    <row r="632" spans="8:10">
      <c r="H632" s="162"/>
      <c r="I632" s="162"/>
      <c r="J632" s="163"/>
    </row>
    <row r="633" spans="8:10">
      <c r="H633" s="162"/>
      <c r="I633" s="162"/>
      <c r="J633" s="163"/>
    </row>
    <row r="634" spans="8:10">
      <c r="H634" s="162"/>
      <c r="I634" s="162"/>
      <c r="J634" s="163"/>
    </row>
    <row r="635" spans="8:10">
      <c r="H635" s="162"/>
      <c r="I635" s="162"/>
      <c r="J635" s="163"/>
    </row>
    <row r="636" spans="8:10">
      <c r="H636" s="162"/>
      <c r="I636" s="162"/>
      <c r="J636" s="163"/>
    </row>
    <row r="637" spans="8:10">
      <c r="H637" s="162"/>
      <c r="I637" s="162"/>
      <c r="J637" s="163"/>
    </row>
    <row r="638" spans="8:10">
      <c r="H638" s="162"/>
      <c r="I638" s="162"/>
      <c r="J638" s="163"/>
    </row>
    <row r="639" spans="8:10">
      <c r="H639" s="162"/>
      <c r="I639" s="162"/>
      <c r="J639" s="163"/>
    </row>
    <row r="640" spans="8:10">
      <c r="H640" s="162"/>
      <c r="I640" s="162"/>
      <c r="J640" s="163"/>
    </row>
    <row r="641" spans="8:10">
      <c r="H641" s="162"/>
      <c r="I641" s="162"/>
      <c r="J641" s="163"/>
    </row>
    <row r="642" spans="8:10">
      <c r="H642" s="162"/>
      <c r="I642" s="162"/>
      <c r="J642" s="163"/>
    </row>
    <row r="643" spans="8:10">
      <c r="H643" s="162"/>
      <c r="I643" s="162"/>
      <c r="J643" s="163"/>
    </row>
    <row r="644" spans="8:10">
      <c r="H644" s="162"/>
      <c r="I644" s="162"/>
      <c r="J644" s="163"/>
    </row>
    <row r="645" spans="8:10">
      <c r="H645" s="162"/>
      <c r="I645" s="162"/>
      <c r="J645" s="163"/>
    </row>
    <row r="646" spans="8:10">
      <c r="H646" s="162"/>
      <c r="I646" s="162"/>
      <c r="J646" s="163"/>
    </row>
    <row r="647" spans="8:10">
      <c r="H647" s="162"/>
      <c r="I647" s="162"/>
      <c r="J647" s="163"/>
    </row>
    <row r="648" spans="8:10">
      <c r="H648" s="162"/>
      <c r="I648" s="162"/>
      <c r="J648" s="163"/>
    </row>
    <row r="649" spans="8:10">
      <c r="H649" s="162"/>
      <c r="I649" s="162"/>
      <c r="J649" s="163"/>
    </row>
    <row r="650" spans="8:10">
      <c r="H650" s="162"/>
      <c r="I650" s="162"/>
      <c r="J650" s="163"/>
    </row>
    <row r="651" spans="8:10">
      <c r="H651" s="162"/>
      <c r="I651" s="162"/>
      <c r="J651" s="163"/>
    </row>
    <row r="652" spans="8:10">
      <c r="H652" s="162"/>
      <c r="I652" s="162"/>
      <c r="J652" s="163"/>
    </row>
    <row r="653" spans="8:10">
      <c r="H653" s="162"/>
      <c r="I653" s="162"/>
      <c r="J653" s="163"/>
    </row>
    <row r="654" spans="8:10">
      <c r="H654" s="162"/>
      <c r="I654" s="162"/>
      <c r="J654" s="163"/>
    </row>
    <row r="655" spans="8:10">
      <c r="H655" s="162"/>
      <c r="I655" s="162"/>
      <c r="J655" s="163"/>
    </row>
    <row r="656" spans="8:10">
      <c r="H656" s="162"/>
      <c r="I656" s="162"/>
      <c r="J656" s="163"/>
    </row>
    <row r="657" spans="8:10">
      <c r="H657" s="162"/>
      <c r="I657" s="162"/>
      <c r="J657" s="163"/>
    </row>
    <row r="658" spans="8:10">
      <c r="H658" s="162"/>
      <c r="I658" s="162"/>
      <c r="J658" s="163"/>
    </row>
    <row r="659" spans="8:10">
      <c r="H659" s="162"/>
      <c r="I659" s="162"/>
      <c r="J659" s="163"/>
    </row>
    <row r="660" spans="8:10">
      <c r="H660" s="162"/>
      <c r="I660" s="162"/>
      <c r="J660" s="163"/>
    </row>
    <row r="661" spans="8:10">
      <c r="H661" s="162"/>
      <c r="I661" s="162"/>
      <c r="J661" s="163"/>
    </row>
    <row r="662" spans="8:10">
      <c r="H662" s="162"/>
      <c r="I662" s="162"/>
      <c r="J662" s="163"/>
    </row>
    <row r="663" spans="8:10">
      <c r="H663" s="162"/>
      <c r="I663" s="162"/>
      <c r="J663" s="163"/>
    </row>
    <row r="664" spans="8:10">
      <c r="H664" s="162"/>
      <c r="I664" s="162"/>
      <c r="J664" s="163"/>
    </row>
    <row r="665" spans="8:10">
      <c r="H665" s="162"/>
      <c r="I665" s="162"/>
      <c r="J665" s="163"/>
    </row>
    <row r="666" spans="8:10">
      <c r="H666" s="162"/>
      <c r="I666" s="162"/>
      <c r="J666" s="163"/>
    </row>
    <row r="667" spans="8:10">
      <c r="H667" s="162"/>
      <c r="I667" s="162"/>
      <c r="J667" s="163"/>
    </row>
    <row r="668" spans="8:10">
      <c r="H668" s="162"/>
      <c r="I668" s="162"/>
      <c r="J668" s="163"/>
    </row>
    <row r="669" spans="8:10">
      <c r="H669" s="162"/>
      <c r="I669" s="162"/>
      <c r="J669" s="163"/>
    </row>
    <row r="670" spans="8:10">
      <c r="H670" s="162"/>
      <c r="I670" s="162"/>
      <c r="J670" s="163"/>
    </row>
    <row r="671" spans="8:10">
      <c r="H671" s="162"/>
      <c r="I671" s="162"/>
      <c r="J671" s="163"/>
    </row>
    <row r="672" spans="8:10">
      <c r="H672" s="162"/>
      <c r="I672" s="162"/>
      <c r="J672" s="163"/>
    </row>
    <row r="673" spans="8:10">
      <c r="H673" s="162"/>
      <c r="I673" s="162"/>
      <c r="J673" s="163"/>
    </row>
    <row r="674" spans="8:10">
      <c r="H674" s="162"/>
      <c r="I674" s="162"/>
      <c r="J674" s="163"/>
    </row>
    <row r="675" spans="8:10">
      <c r="H675" s="162"/>
      <c r="I675" s="162"/>
      <c r="J675" s="163"/>
    </row>
    <row r="676" spans="8:10">
      <c r="H676" s="162"/>
      <c r="I676" s="162"/>
      <c r="J676" s="163"/>
    </row>
    <row r="677" spans="8:10">
      <c r="H677" s="162"/>
      <c r="I677" s="162"/>
      <c r="J677" s="163"/>
    </row>
    <row r="678" spans="8:10">
      <c r="H678" s="162"/>
      <c r="I678" s="162"/>
      <c r="J678" s="163"/>
    </row>
    <row r="679" spans="8:10">
      <c r="H679" s="162"/>
      <c r="I679" s="162"/>
      <c r="J679" s="163"/>
    </row>
    <row r="680" spans="8:10">
      <c r="H680" s="162"/>
      <c r="I680" s="162"/>
      <c r="J680" s="163"/>
    </row>
    <row r="681" spans="8:10">
      <c r="H681" s="162"/>
      <c r="I681" s="162"/>
      <c r="J681" s="163"/>
    </row>
    <row r="682" spans="8:10">
      <c r="H682" s="162"/>
      <c r="I682" s="162"/>
      <c r="J682" s="163"/>
    </row>
    <row r="683" spans="8:10">
      <c r="H683" s="162"/>
      <c r="I683" s="162"/>
      <c r="J683" s="163"/>
    </row>
    <row r="684" spans="8:10">
      <c r="H684" s="162"/>
      <c r="I684" s="162"/>
      <c r="J684" s="163"/>
    </row>
    <row r="685" spans="8:10">
      <c r="H685" s="162"/>
      <c r="I685" s="162"/>
      <c r="J685" s="163"/>
    </row>
    <row r="686" spans="8:10">
      <c r="H686" s="162"/>
      <c r="I686" s="162"/>
      <c r="J686" s="163"/>
    </row>
    <row r="687" spans="8:10">
      <c r="H687" s="162"/>
      <c r="I687" s="162"/>
      <c r="J687" s="163"/>
    </row>
    <row r="688" spans="8:10">
      <c r="H688" s="162"/>
      <c r="I688" s="162"/>
      <c r="J688" s="163"/>
    </row>
    <row r="689" spans="8:10">
      <c r="H689" s="162"/>
      <c r="I689" s="162"/>
      <c r="J689" s="163"/>
    </row>
    <row r="690" spans="8:10">
      <c r="H690" s="162"/>
      <c r="I690" s="162"/>
      <c r="J690" s="163"/>
    </row>
    <row r="691" spans="8:10">
      <c r="H691" s="162"/>
      <c r="I691" s="162"/>
      <c r="J691" s="163"/>
    </row>
    <row r="692" spans="8:10">
      <c r="H692" s="162"/>
      <c r="I692" s="162"/>
      <c r="J692" s="163"/>
    </row>
    <row r="693" spans="8:10">
      <c r="H693" s="162"/>
      <c r="I693" s="162"/>
      <c r="J693" s="163"/>
    </row>
    <row r="694" spans="8:10">
      <c r="H694" s="162"/>
      <c r="I694" s="162"/>
      <c r="J694" s="163"/>
    </row>
    <row r="695" spans="8:10">
      <c r="H695" s="162"/>
      <c r="I695" s="162"/>
      <c r="J695" s="163"/>
    </row>
    <row r="696" spans="8:10">
      <c r="H696" s="162"/>
      <c r="I696" s="162"/>
      <c r="J696" s="163"/>
    </row>
    <row r="697" spans="8:10">
      <c r="H697" s="162"/>
      <c r="I697" s="162"/>
      <c r="J697" s="163"/>
    </row>
    <row r="698" spans="8:10">
      <c r="H698" s="162"/>
      <c r="I698" s="162"/>
      <c r="J698" s="163"/>
    </row>
    <row r="699" spans="8:10">
      <c r="H699" s="162"/>
      <c r="I699" s="162"/>
      <c r="J699" s="163"/>
    </row>
    <row r="700" spans="8:10">
      <c r="H700" s="162"/>
      <c r="I700" s="162"/>
      <c r="J700" s="163"/>
    </row>
    <row r="701" spans="8:10">
      <c r="H701" s="162"/>
      <c r="I701" s="162"/>
      <c r="J701" s="163"/>
    </row>
    <row r="702" spans="8:10">
      <c r="H702" s="162"/>
      <c r="I702" s="162"/>
      <c r="J702" s="163"/>
    </row>
    <row r="703" spans="8:10">
      <c r="H703" s="162"/>
      <c r="I703" s="162"/>
      <c r="J703" s="163"/>
    </row>
    <row r="704" spans="8:10">
      <c r="H704" s="162"/>
      <c r="I704" s="162"/>
      <c r="J704" s="163"/>
    </row>
    <row r="705" spans="8:10">
      <c r="H705" s="162"/>
      <c r="I705" s="162"/>
      <c r="J705" s="163"/>
    </row>
    <row r="706" spans="8:10">
      <c r="H706" s="162"/>
      <c r="I706" s="162"/>
      <c r="J706" s="163"/>
    </row>
    <row r="707" spans="8:10">
      <c r="H707" s="162"/>
      <c r="I707" s="162"/>
      <c r="J707" s="163"/>
    </row>
    <row r="708" spans="8:10">
      <c r="H708" s="162"/>
      <c r="I708" s="162"/>
      <c r="J708" s="163"/>
    </row>
    <row r="709" spans="8:10">
      <c r="H709" s="162"/>
      <c r="I709" s="162"/>
      <c r="J709" s="163"/>
    </row>
    <row r="710" spans="8:10">
      <c r="H710" s="162"/>
      <c r="I710" s="162"/>
      <c r="J710" s="163"/>
    </row>
    <row r="711" spans="8:10">
      <c r="H711" s="162"/>
      <c r="I711" s="162"/>
      <c r="J711" s="163"/>
    </row>
    <row r="712" spans="8:10">
      <c r="H712" s="162"/>
      <c r="I712" s="162"/>
      <c r="J712" s="163"/>
    </row>
    <row r="713" spans="8:10">
      <c r="H713" s="162"/>
      <c r="I713" s="162"/>
      <c r="J713" s="163"/>
    </row>
    <row r="714" spans="8:10">
      <c r="H714" s="162"/>
      <c r="I714" s="162"/>
      <c r="J714" s="163"/>
    </row>
    <row r="715" spans="8:10">
      <c r="H715" s="162"/>
      <c r="I715" s="162"/>
      <c r="J715" s="163"/>
    </row>
    <row r="716" spans="8:10">
      <c r="H716" s="162"/>
      <c r="I716" s="162"/>
      <c r="J716" s="163"/>
    </row>
  </sheetData>
  <mergeCells count="6">
    <mergeCell ref="A1:J1"/>
    <mergeCell ref="A2:B3"/>
    <mergeCell ref="C2:C3"/>
    <mergeCell ref="H2:H3"/>
    <mergeCell ref="I2:I3"/>
    <mergeCell ref="J2:J3"/>
  </mergeCells>
  <phoneticPr fontId="5" type="noConversion"/>
  <pageMargins left="0.75" right="0.75" top="1" bottom="1" header="0.5" footer="0.5"/>
  <pageSetup scale="65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23"/>
  <sheetViews>
    <sheetView tabSelected="1" workbookViewId="0">
      <selection activeCell="I33" sqref="I33"/>
    </sheetView>
  </sheetViews>
  <sheetFormatPr baseColWidth="10" defaultColWidth="8.83203125" defaultRowHeight="13" x14ac:dyDescent="0"/>
  <cols>
    <col min="1" max="1" width="27.6640625" style="231" customWidth="1"/>
    <col min="2" max="2" width="5.6640625" style="232" customWidth="1"/>
    <col min="3" max="3" width="6.6640625" style="233" customWidth="1"/>
    <col min="4" max="4" width="9" style="234" customWidth="1"/>
    <col min="5" max="5" width="8.6640625" style="234" customWidth="1"/>
    <col min="6" max="6" width="1.6640625" style="234" customWidth="1"/>
    <col min="7" max="7" width="5.6640625" style="234" customWidth="1"/>
    <col min="8" max="8" width="6.6640625" style="234" customWidth="1"/>
    <col min="9" max="9" width="8.83203125" style="234" customWidth="1"/>
    <col min="10" max="10" width="8.6640625" style="234" customWidth="1"/>
    <col min="11" max="11" width="1.6640625" style="234" customWidth="1"/>
    <col min="12" max="12" width="10.6640625" style="235" customWidth="1"/>
    <col min="13" max="13" width="8.83203125" style="232"/>
    <col min="14" max="16384" width="8.83203125" style="231"/>
  </cols>
  <sheetData>
    <row r="1" spans="1:13" s="172" customFormat="1" ht="15">
      <c r="A1" s="172" t="s">
        <v>223</v>
      </c>
      <c r="B1" s="173"/>
      <c r="C1" s="174"/>
      <c r="D1" s="175"/>
      <c r="E1" s="175"/>
      <c r="F1" s="175"/>
      <c r="G1" s="175"/>
      <c r="H1" s="175"/>
      <c r="I1" s="175"/>
      <c r="J1" s="175"/>
      <c r="K1" s="175"/>
      <c r="L1" s="176"/>
      <c r="M1" s="173"/>
    </row>
    <row r="2" spans="1:13" s="177" customFormat="1" ht="12">
      <c r="B2" s="178"/>
      <c r="C2" s="179"/>
      <c r="D2" s="180" t="s">
        <v>200</v>
      </c>
      <c r="E2" s="181"/>
      <c r="F2" s="182"/>
      <c r="G2" s="178"/>
      <c r="H2" s="179"/>
      <c r="I2" s="180" t="s">
        <v>201</v>
      </c>
      <c r="J2" s="181"/>
      <c r="K2" s="183"/>
      <c r="L2" s="184"/>
      <c r="M2" s="185"/>
    </row>
    <row r="3" spans="1:13" s="177" customFormat="1" ht="12">
      <c r="B3" s="186"/>
      <c r="C3" s="187" t="s">
        <v>202</v>
      </c>
      <c r="D3" s="188"/>
      <c r="E3" s="189"/>
      <c r="G3" s="186"/>
      <c r="H3" s="187" t="s">
        <v>203</v>
      </c>
      <c r="I3" s="188"/>
      <c r="J3" s="189"/>
      <c r="K3" s="190"/>
      <c r="L3" s="191" t="s">
        <v>204</v>
      </c>
      <c r="M3" s="185"/>
    </row>
    <row r="4" spans="1:13" s="196" customFormat="1" ht="36">
      <c r="A4" s="192" t="s">
        <v>205</v>
      </c>
      <c r="B4" s="193" t="s">
        <v>206</v>
      </c>
      <c r="C4" s="194" t="s">
        <v>207</v>
      </c>
      <c r="D4" s="195" t="s">
        <v>208</v>
      </c>
      <c r="E4" s="193" t="s">
        <v>83</v>
      </c>
      <c r="G4" s="193" t="s">
        <v>206</v>
      </c>
      <c r="H4" s="194" t="s">
        <v>207</v>
      </c>
      <c r="I4" s="195" t="s">
        <v>208</v>
      </c>
      <c r="J4" s="193" t="s">
        <v>83</v>
      </c>
      <c r="K4" s="197"/>
      <c r="L4" s="198" t="s">
        <v>209</v>
      </c>
    </row>
    <row r="5" spans="1:13" s="199" customFormat="1" ht="12">
      <c r="C5" s="200"/>
      <c r="D5" s="201"/>
      <c r="E5" s="201"/>
      <c r="F5" s="201"/>
      <c r="G5" s="201"/>
      <c r="H5" s="201"/>
      <c r="I5" s="201"/>
      <c r="J5" s="201"/>
      <c r="K5" s="201"/>
      <c r="L5" s="202"/>
    </row>
    <row r="6" spans="1:13" s="171" customFormat="1" ht="12">
      <c r="A6" s="171" t="s">
        <v>210</v>
      </c>
      <c r="B6" s="203">
        <v>2.9760000000000002E-2</v>
      </c>
      <c r="C6" s="204">
        <f>12*B6</f>
        <v>0.35711999999999999</v>
      </c>
      <c r="D6" s="205">
        <f>160106*1.02</f>
        <v>163308.12</v>
      </c>
      <c r="E6" s="206">
        <f>D6*B6</f>
        <v>4860.0496512</v>
      </c>
      <c r="F6" s="206"/>
      <c r="G6" s="203">
        <v>2.9760000000000002E-2</v>
      </c>
      <c r="H6" s="204">
        <f>12*G6</f>
        <v>0.35711999999999999</v>
      </c>
      <c r="I6" s="205">
        <f>D6*1.02</f>
        <v>166574.2824</v>
      </c>
      <c r="J6" s="206">
        <f>G6*I6</f>
        <v>4957.2506442240001</v>
      </c>
      <c r="K6" s="206"/>
      <c r="L6" s="207">
        <f>E6+J6</f>
        <v>9817.3002954240001</v>
      </c>
      <c r="M6" s="208"/>
    </row>
    <row r="7" spans="1:13" s="171" customFormat="1" ht="12">
      <c r="A7" s="171" t="s">
        <v>211</v>
      </c>
      <c r="B7" s="203">
        <v>0.1</v>
      </c>
      <c r="C7" s="204">
        <f t="shared" ref="C7" si="0">12*B7</f>
        <v>1.2000000000000002</v>
      </c>
      <c r="D7" s="205">
        <f>76994*1.02</f>
        <v>78533.88</v>
      </c>
      <c r="E7" s="206">
        <f>D7*B7</f>
        <v>7853.3880000000008</v>
      </c>
      <c r="F7" s="206"/>
      <c r="G7" s="203">
        <v>0.1</v>
      </c>
      <c r="H7" s="204">
        <f>12*G7</f>
        <v>1.2000000000000002</v>
      </c>
      <c r="I7" s="205">
        <f>D7*1.02</f>
        <v>80104.5576</v>
      </c>
      <c r="J7" s="206">
        <f t="shared" ref="J7" si="1">G7*I7</f>
        <v>8010.4557600000007</v>
      </c>
      <c r="K7" s="206"/>
      <c r="L7" s="207">
        <f>E7+J7</f>
        <v>15863.843760000002</v>
      </c>
      <c r="M7" s="208"/>
    </row>
    <row r="8" spans="1:13" s="177" customFormat="1" ht="12">
      <c r="A8" s="209" t="s">
        <v>212</v>
      </c>
      <c r="B8" s="185"/>
      <c r="C8" s="210"/>
      <c r="D8" s="182"/>
      <c r="E8" s="182">
        <f>SUM(E6:E7)</f>
        <v>12713.437651200002</v>
      </c>
      <c r="F8" s="182"/>
      <c r="G8" s="182"/>
      <c r="H8" s="182"/>
      <c r="I8" s="182"/>
      <c r="J8" s="182">
        <f>SUM(J6:J7)</f>
        <v>12967.706404224002</v>
      </c>
      <c r="K8" s="182"/>
      <c r="L8" s="184">
        <f>SUM(L6:L7)</f>
        <v>25681.144055424003</v>
      </c>
      <c r="M8" s="185"/>
    </row>
    <row r="9" spans="1:13" s="177" customFormat="1" ht="12">
      <c r="A9" s="177" t="s">
        <v>213</v>
      </c>
      <c r="B9" s="185"/>
      <c r="C9" s="210"/>
      <c r="D9" s="182" t="s">
        <v>3</v>
      </c>
      <c r="E9" s="182"/>
      <c r="F9" s="182"/>
      <c r="G9" s="182"/>
      <c r="H9" s="182"/>
      <c r="I9" s="182" t="s">
        <v>3</v>
      </c>
      <c r="J9" s="182"/>
      <c r="K9" s="182"/>
      <c r="L9" s="184"/>
      <c r="M9" s="185"/>
    </row>
    <row r="10" spans="1:13" s="171" customFormat="1" ht="12">
      <c r="A10" s="171" t="s">
        <v>210</v>
      </c>
      <c r="B10" s="208"/>
      <c r="C10" s="204"/>
      <c r="D10" s="211">
        <v>0.33800000000000002</v>
      </c>
      <c r="E10" s="206">
        <f>D10*E6</f>
        <v>1642.6967821056001</v>
      </c>
      <c r="F10" s="206"/>
      <c r="G10" s="206"/>
      <c r="H10" s="206"/>
      <c r="I10" s="211">
        <v>0.33800000000000002</v>
      </c>
      <c r="J10" s="206">
        <f>J6*I10</f>
        <v>1675.550717747712</v>
      </c>
      <c r="K10" s="206"/>
      <c r="L10" s="207">
        <f>E10+J10</f>
        <v>3318.2474998533121</v>
      </c>
      <c r="M10" s="208"/>
    </row>
    <row r="11" spans="1:13" s="171" customFormat="1" ht="12">
      <c r="A11" s="171" t="s">
        <v>211</v>
      </c>
      <c r="B11" s="208"/>
      <c r="C11" s="204"/>
      <c r="D11" s="211">
        <v>0.33800000000000002</v>
      </c>
      <c r="E11" s="206">
        <f>D11*E7</f>
        <v>2654.4451440000003</v>
      </c>
      <c r="F11" s="206"/>
      <c r="G11" s="206"/>
      <c r="H11" s="206"/>
      <c r="I11" s="211">
        <v>0.33800000000000002</v>
      </c>
      <c r="J11" s="206">
        <f>J7*I11</f>
        <v>2707.5340468800005</v>
      </c>
      <c r="K11" s="206"/>
      <c r="L11" s="207">
        <f>E11+J11</f>
        <v>5361.9791908800007</v>
      </c>
      <c r="M11" s="208"/>
    </row>
    <row r="12" spans="1:13" s="217" customFormat="1" ht="12">
      <c r="A12" s="212" t="s">
        <v>214</v>
      </c>
      <c r="B12" s="213"/>
      <c r="C12" s="214"/>
      <c r="D12" s="215"/>
      <c r="E12" s="215">
        <f>SUM(E10:E11)</f>
        <v>4297.1419261055999</v>
      </c>
      <c r="F12" s="215"/>
      <c r="G12" s="215"/>
      <c r="H12" s="215"/>
      <c r="I12" s="215"/>
      <c r="J12" s="215">
        <f>SUM(J10:J11)</f>
        <v>4383.0847646277125</v>
      </c>
      <c r="K12" s="215"/>
      <c r="L12" s="216">
        <f>SUM(L10:L11)</f>
        <v>8680.2266907333124</v>
      </c>
      <c r="M12" s="213"/>
    </row>
    <row r="13" spans="1:13" s="217" customFormat="1" ht="12">
      <c r="A13" s="212"/>
      <c r="B13" s="213"/>
      <c r="C13" s="214"/>
      <c r="D13" s="215"/>
      <c r="E13" s="215"/>
      <c r="F13" s="215"/>
      <c r="G13" s="215"/>
      <c r="H13" s="215"/>
      <c r="I13" s="215"/>
      <c r="J13" s="215"/>
      <c r="K13" s="215"/>
      <c r="L13" s="216"/>
      <c r="M13" s="213"/>
    </row>
    <row r="14" spans="1:13" s="217" customFormat="1" ht="12">
      <c r="A14" s="217" t="s">
        <v>215</v>
      </c>
      <c r="B14" s="213"/>
      <c r="C14" s="214"/>
      <c r="D14" s="215"/>
      <c r="E14" s="215">
        <f>E8+E12</f>
        <v>17010.579577305602</v>
      </c>
      <c r="F14" s="215"/>
      <c r="G14" s="215"/>
      <c r="H14" s="215"/>
      <c r="I14" s="215"/>
      <c r="J14" s="215">
        <f>J8+J12</f>
        <v>17350.791168851712</v>
      </c>
      <c r="K14" s="215"/>
      <c r="L14" s="216">
        <f>L8+L12</f>
        <v>34361.370746157314</v>
      </c>
      <c r="M14" s="213"/>
    </row>
    <row r="15" spans="1:13" s="217" customFormat="1" ht="12">
      <c r="B15" s="213"/>
      <c r="C15" s="214"/>
      <c r="D15" s="215"/>
      <c r="E15" s="215"/>
      <c r="F15" s="215"/>
      <c r="G15" s="215"/>
      <c r="H15" s="215"/>
      <c r="I15" s="215"/>
      <c r="J15" s="215"/>
      <c r="K15" s="215"/>
      <c r="L15" s="216"/>
      <c r="M15" s="213"/>
    </row>
    <row r="16" spans="1:13" s="218" customFormat="1" ht="12">
      <c r="A16" s="223"/>
      <c r="B16" s="224"/>
      <c r="C16" s="225"/>
      <c r="D16" s="226"/>
      <c r="E16" s="227"/>
      <c r="F16" s="226"/>
      <c r="G16" s="226"/>
      <c r="H16" s="226"/>
      <c r="I16" s="226"/>
      <c r="J16" s="227"/>
      <c r="K16" s="226"/>
      <c r="L16" s="228"/>
      <c r="M16" s="219"/>
    </row>
    <row r="17" spans="1:13" s="217" customFormat="1" ht="12">
      <c r="A17" s="217" t="s">
        <v>33</v>
      </c>
      <c r="B17" s="213"/>
      <c r="C17" s="214"/>
      <c r="D17" s="215"/>
      <c r="E17" s="215">
        <f>E14</f>
        <v>17010.579577305602</v>
      </c>
      <c r="F17" s="215"/>
      <c r="G17" s="229"/>
      <c r="H17" s="229"/>
      <c r="I17" s="229"/>
      <c r="J17" s="215">
        <f>J14</f>
        <v>17350.791168851712</v>
      </c>
      <c r="K17" s="215"/>
      <c r="L17" s="215">
        <f>L14</f>
        <v>34361.370746157314</v>
      </c>
      <c r="M17" s="213"/>
    </row>
    <row r="18" spans="1:13" s="217" customFormat="1" ht="12">
      <c r="B18" s="213"/>
      <c r="C18" s="214"/>
      <c r="D18" s="215"/>
      <c r="E18" s="215"/>
      <c r="F18" s="215"/>
      <c r="G18" s="229"/>
      <c r="H18" s="229"/>
      <c r="I18" s="229"/>
      <c r="J18" s="215"/>
      <c r="K18" s="215"/>
      <c r="L18" s="216"/>
      <c r="M18" s="213"/>
    </row>
    <row r="19" spans="1:13" s="177" customFormat="1" ht="12">
      <c r="A19" s="177" t="s">
        <v>216</v>
      </c>
      <c r="B19" s="185"/>
      <c r="C19" s="210"/>
      <c r="D19" s="230">
        <v>0.26</v>
      </c>
      <c r="E19" s="182">
        <f>E17*D19</f>
        <v>4422.7506900994567</v>
      </c>
      <c r="F19" s="182"/>
      <c r="G19" s="183"/>
      <c r="H19" s="183"/>
      <c r="I19" s="230">
        <v>0.26</v>
      </c>
      <c r="J19" s="182">
        <f>J17*I19</f>
        <v>4511.2057039014453</v>
      </c>
      <c r="K19" s="182"/>
      <c r="L19" s="184">
        <f>L17*I19</f>
        <v>8933.9563940009011</v>
      </c>
      <c r="M19" s="182"/>
    </row>
    <row r="20" spans="1:13" s="218" customFormat="1" ht="12">
      <c r="B20" s="219"/>
      <c r="C20" s="220"/>
      <c r="D20" s="221"/>
      <c r="E20" s="227"/>
      <c r="F20" s="226"/>
      <c r="G20" s="226"/>
      <c r="H20" s="226"/>
      <c r="I20" s="226"/>
      <c r="J20" s="227"/>
      <c r="K20" s="226"/>
      <c r="L20" s="228"/>
      <c r="M20" s="219"/>
    </row>
    <row r="21" spans="1:13" s="217" customFormat="1" ht="12">
      <c r="A21" s="217" t="s">
        <v>204</v>
      </c>
      <c r="B21" s="213"/>
      <c r="C21" s="214"/>
      <c r="D21" s="215"/>
      <c r="E21" s="215">
        <f>E17+E19</f>
        <v>21433.330267405057</v>
      </c>
      <c r="F21" s="215"/>
      <c r="G21" s="215"/>
      <c r="H21" s="215"/>
      <c r="I21" s="215"/>
      <c r="J21" s="215">
        <f>J17+J19</f>
        <v>21861.99687275316</v>
      </c>
      <c r="K21" s="215"/>
      <c r="L21" s="216">
        <f>L17+L19</f>
        <v>43295.327140158217</v>
      </c>
      <c r="M21" s="213"/>
    </row>
    <row r="22" spans="1:13" s="218" customFormat="1" ht="12">
      <c r="B22" s="219"/>
      <c r="C22" s="220"/>
      <c r="D22" s="221"/>
      <c r="E22" s="221"/>
      <c r="F22" s="221"/>
      <c r="G22" s="221"/>
      <c r="H22" s="221"/>
      <c r="I22" s="221"/>
      <c r="J22" s="221"/>
      <c r="K22" s="221"/>
      <c r="L22" s="222"/>
      <c r="M22" s="219"/>
    </row>
    <row r="23" spans="1:13" s="218" customFormat="1" ht="12">
      <c r="B23" s="219"/>
      <c r="C23" s="220"/>
      <c r="D23" s="221"/>
      <c r="E23" s="221"/>
      <c r="F23" s="221"/>
      <c r="G23" s="221"/>
      <c r="H23" s="221"/>
      <c r="I23" s="221"/>
      <c r="J23" s="221"/>
      <c r="K23" s="221"/>
      <c r="L23" s="222"/>
      <c r="M23" s="219"/>
    </row>
  </sheetData>
  <phoneticPr fontId="5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Cost Summary</vt:lpstr>
      <vt:lpstr>Materials</vt:lpstr>
      <vt:lpstr>Travel</vt:lpstr>
      <vt:lpstr>Subcontractors</vt:lpstr>
      <vt:lpstr>ODC1 Data Collection &amp; Outreach</vt:lpstr>
      <vt:lpstr>ODC2 Host Country Meeting Costs</vt:lpstr>
      <vt:lpstr>UMN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Aleksei MacDurian</cp:lastModifiedBy>
  <cp:lastPrinted>2015-01-15T20:07:21Z</cp:lastPrinted>
  <dcterms:created xsi:type="dcterms:W3CDTF">2015-01-11T22:23:39Z</dcterms:created>
  <dcterms:modified xsi:type="dcterms:W3CDTF">2015-01-15T20:07:58Z</dcterms:modified>
</cp:coreProperties>
</file>